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_rels/workbook.xml.rels" ContentType="application/vnd.openxmlformats-package.relationships+xml"/>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sharedStrings.xml" ContentType="application/vnd.openxmlformats-officedocument.spreadsheetml.sharedStrings+xml"/>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Instructions" sheetId="1" state="visible" r:id="rId3"/>
    <sheet name="Dashboard" sheetId="2" state="visible" r:id="rId4"/>
    <sheet name="Session Log" sheetId="3" state="visible" r:id="rId5"/>
    <sheet name="Sports Betting" sheetId="4" state="visible" r:id="rId6"/>
    <sheet name="Crypto Dispositions" sheetId="5" state="visible" r:id="rId7"/>
    <sheet name="Prediction Markets" sheetId="6" state="visible" r:id="rId8"/>
    <sheet name="W-2G Tracker" sheetId="7" state="visible" r:id="rId9"/>
  </sheet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<sst xmlns="http://schemas.openxmlformats.org/spreadsheetml/2006/main" count="202" uniqueCount="175">
  <si>
    <t xml:space="preserve">2026 Gambling &amp; Prediction Market Tax Tracker  v5.0</t>
  </si>
  <si>
    <t xml:space="preserve">OBBBA 90% Loss Cap. Session Log, Sports Betting, Prediction Markets, Crypto Dispositions, W-2G Reconciliation &amp; Tax Dashboard</t>
  </si>
  <si>
    <t xml:space="preserve">Prepared by Gregory Monaco, CPA LLC  |  MonacoCPA.CPA  |  Tax Year 2026  |  Last Updated: March 2026</t>
  </si>
  <si>
    <t xml:space="preserve">WHAT THIS WORKBOOK DOES</t>
  </si>
  <si>
    <t xml:space="preserve">This workbook helps you track gambling activity for tax year 2026 under the new OBBBA rules. Starting January 1, 2026, you can only deduct 90% of your gambling losses against your winnings. Even if you break even, you may owe taxes on "phantom income," which is the 10% of losses that are no longer deductible. This workbook organizes your records the way the IRS expects to see them.</t>
  </si>
  <si>
    <t xml:space="preserve">HOW THE 90% CAP WORKS</t>
  </si>
  <si>
    <t xml:space="preserve">Old Rule (2025 and prior): Deduct 100% of losses, up to the amount of winnings. Break even = no tax.</t>
  </si>
  <si>
    <t xml:space="preserve">New Rule (2026 forward): Deduct only 90% of losses, up to the amount of winnings. Break even = taxable phantom income on 10% of your losses.</t>
  </si>
  <si>
    <t xml:space="preserve">Example: Win $50,000 and lose $50,000. Under old law, you owe $0. Under new law, you can only deduct $45,000 (90% × $50,000). You owe federal income tax on $5,000 of phantom income.</t>
  </si>
  <si>
    <t xml:space="preserve">HOW TO USE EACH TAB</t>
  </si>
  <si>
    <t xml:space="preserve">1. SESSION LOG. Enter every casino / table game / slots session. One row per session (same game type, same calendar day, same location). Record the NET outcome: if you won, enter the net win in "Session Win" and leave "Session Loss" as zero. If you lost, enter the net loss in "Session Loss" and leave "Session Win" as zero. Do NOT enter gross wagers and gross payouts. Enter the net result of each session.</t>
  </si>
  <si>
    <t xml:space="preserve">2. SPORTS BETTING. Use this tab for sports wagers (DraftKings, FanDuel, BetMGM, etc.). Tracks individual bets with platform, event, odds, and status. Includes a Bonus Bet flag. Promotional credits have a $0 cost basis and the full payout is taxable. Only SETTLED bets count toward your tax totals.</t>
  </si>
  <si>
    <t xml:space="preserve">3. PREDICTION MARKETS. Separate tab for Kalshi, Robinhood Prediction Markets, DraftKings Predictions, FanDuel Predicts, and similar platforms. Tax treatment is currently UNSETTLED. The IRS has not issued guidance. This could be gambling, capital gains, or Section 1256 contracts. This tab isolates that activity so your CPA can evaluate the appropriate reporting method.</t>
  </si>
  <si>
    <t xml:space="preserve">4. CRYPTO DISPOSITIONS. Track every crypto-to-fiat or crypto-to-platform conversion used to fund gambling or prediction market accounts. Each conversion is a taxable disposition (Form 8949). This tab captures cost basis, proceeds, gain/loss, and holding period for each event.</t>
  </si>
  <si>
    <t xml:space="preserve">5. W-2G TRACKER. Log every W-2G form you receive. The workbook reconciles these against your session records. The IRS receives copies of every W-2G. Your records must match.</t>
  </si>
  <si>
    <t xml:space="preserve">6. DASHBOARD. Auto-calculated from all tabs. Shows year-to-date wins, losses, 90% cap impact, phantom income, Federal vs. NJ comparison, estimated tax liability, W-2G reconciliation, crypto disposition summary, and estimated payment tracking.</t>
  </si>
  <si>
    <t xml:space="preserve">Each gambling session should appear in ONLY ONE tab. If you log a sports betting session in the Sports Betting tab, do NOT also log it in the Session Log. The Dashboard combines totals from both tabs. entering the same activity twice will inflate your numbers and overstate your tax liability.</t>
  </si>
  <si>
    <t xml:space="preserve">HOW TO RECORD SESSION RESULTS</t>
  </si>
  <si>
    <t xml:space="preserve">The IRS uses a "session" concept for gambling recordkeeping. IRS session guidance (Notice 2015-21) is most clearly developed for electronically tracked slot machine play. Extending session netting to sports betting app activity requires careful analysis and documentation. A session is a continuous period of play at one game type, at one location, on one calendar day. Record the NET outcome of each session.</t>
  </si>
  <si>
    <t xml:space="preserve">• If you won: Enter the net win amount in "Session Win" and $0 in "Session Loss." Example: Buy in $500, cash out $800 → Session Win = $300, Session Loss = $0.</t>
  </si>
  <si>
    <t xml:space="preserve">• If you lost: Enter $0 in "Session Win" and the net loss in "Session Loss." Example: Buy in $500, cash out $200 → Session Win = $0, Session Loss = $300.</t>
  </si>
  <si>
    <t xml:space="preserve">• Record start and end times for each session. the IRS may challenge session boundaries in an audit.</t>
  </si>
  <si>
    <t xml:space="preserve">• Keep supporting documentation: player club statements, ATM receipts, bet confirmations, account screenshots.</t>
  </si>
  <si>
    <t xml:space="preserve">W-2G THRESHOLD CHANGE FOR 2026</t>
  </si>
  <si>
    <t xml:space="preserve">For sports wagering in 2026, the W-2G reporting threshold increases to $2,000. However, the 300-to-1 wager test still applies. A W-2G is issued when BOTH conditions are met: (1) winnings of $2,000 or more AND (2) payout at least 300 times the wager. Parlays are treated as a single wager at combined odds. For slots, the threshold rose from $1,200 to $2,000 (no odds test). For keno, the threshold rose from $1,500 to $2,000. The $5,000 mandatory 24% withholding threshold is unchanged. Source: IRS Instructions for Forms W-2G and 5754 (Rev. January 2026).</t>
  </si>
  <si>
    <t xml:space="preserve">BLUE cells = Input cells. Enter your data here.</t>
  </si>
  <si>
    <t xml:space="preserve">NJ RESIDENTS: IMPORTANT STATE ADVANTAGE</t>
  </si>
  <si>
    <t xml:space="preserve">New Jersey did NOT adopt the federal 90% loss cap. Under NJ TB-20(R), NJ allows 100% netting of gambling wins and losses on the NJ-1040, regardless of whether you itemize federally. A break-even bettor may owe federal tax on phantom income and $0 NJ tax. The Dashboard includes a Federal vs. NJ comparison section. IMPORTANT: Verify your tax software is not applying the 90% cap to your NJ return. this is a common error that results in overpaying state tax.</t>
  </si>
  <si>
    <t xml:space="preserve">CRYPTO DISPOSITIONS: WHY THIS TAB EXISTS</t>
  </si>
  <si>
    <t xml:space="preserve">Converting crypto to fund a betting or prediction market account is a taxable disposition. You have sold the crypto. The gain (FMV at conversion minus cost basis) must be reported on Form 8949 BEFORE considering the bet outcome. The bet is a separate tax event. For 2025, Form 1099-DA reports gross proceeds but cost basis is voluntary. your 1099-DA may show $0 basis. Reconstruct your actual cost basis from exchange records. Use Form 8949 Box H (short-term, basis not reported) or Box K (long-term, basis not reported).</t>
  </si>
  <si>
    <t xml:space="preserve">FULL TAX GUIDE</t>
  </si>
  <si>
    <t xml:space="preserve">For a comprehensive explanation of the 90% cap, prediction market tax approaches, crypto implications, and NJ-specific rules, read the full guide: "March Madness 2026 Taxes: The 90% Gambling Loss Cap, W-2G Changes, Prediction Markets, NJ Rules, and Crypto Traps" at MonacoCPA.CPA/blog</t>
  </si>
  <si>
    <t xml:space="preserve">All thresholds indexed for inflation starting 2027.</t>
  </si>
  <si>
    <t xml:space="preserve">ITEMIZATION REQUIREMENT</t>
  </si>
  <si>
    <t xml:space="preserve">Gambling losses are an ITEMIZED deduction (Schedule A). If you claim the standard deduction ($16,100 single / $32,200 MFJ for 2026), you CANNOT deduct gambling losses at all. you owe tax on 100% of your winnings. The Dashboard includes a standard deduction comparison to flag this. Michigan restored the loss deduction under PA 168 of 2021 (if you itemize federally).</t>
  </si>
  <si>
    <t xml:space="preserve">STATE TAX WARNING</t>
  </si>
  <si>
    <t xml:space="preserve">Several states do NOT allow gambling loss deductions at all, regardless of federal rules: CT, IL, IN, KS, MA, NC, OH, RI, WV, WI. If you live in one of these states, you owe state tax on 100% of your gross winnings with zero offset. The Dashboard lets you select your state to adjust the estimate. Michigan restored the loss deduction under PA 168 of 2021 (if you itemize federally).</t>
  </si>
  <si>
    <t xml:space="preserve">IMPORTANT DISCLAIMERS</t>
  </si>
  <si>
    <t xml:space="preserve">• This workbook is an organizational tool and does not constitute tax advice. Consult a qualified tax professional for your specific situation.</t>
  </si>
  <si>
    <t xml:space="preserve">• Prediction market tax treatment (Kalshi, Polymarket, etc.) is unsettled. The IRS has not issued guidance. Keep these records separate.</t>
  </si>
  <si>
    <t xml:space="preserve">• The 90% cap may be repealed. The FAIR BET Act, WAGER Act, and FULL HOUSE Act have bipartisan support. Plan under current law; adjust if legislation changes.</t>
  </si>
  <si>
    <t xml:space="preserve">• Professional gamblers (Schedule C): The 90% cap applies to you too. Business expenses are bundled with wagering losses under OBBBA's permanent expansion of §165(d).</t>
  </si>
  <si>
    <t xml:space="preserve">   2026 GAMBLING TAX DASHBOARD</t>
  </si>
  <si>
    <t xml:space="preserve">   Auto-calculated from Session Log, Sports Betting, Prediction Markets, and Crypto Dispositions tabs  |  v5.0</t>
  </si>
  <si>
    <t xml:space="preserve">COMBINED SESSION &amp; SPORTS BETTING ACTIVITY</t>
  </si>
  <si>
    <t xml:space="preserve">GROSS WINNINGS (ALL SOURCES)</t>
  </si>
  <si>
    <t xml:space="preserve">GROSS LOSSES (ALL SOURCES)</t>
  </si>
  <si>
    <t xml:space="preserve">NET GAMBLING RESULT</t>
  </si>
  <si>
    <t xml:space="preserve">90% CAP IMPACT. THE OBBBA DIFFERENCE</t>
  </si>
  <si>
    <t xml:space="preserve">90% OF LOSSES (DEDUCTIBLE LIMIT)</t>
  </si>
  <si>
    <t xml:space="preserve">ALLOWABLE DEDUCTION</t>
  </si>
  <si>
    <t xml:space="preserve">PHANTOM INCOME (TAXABLE)</t>
  </si>
  <si>
    <t xml:space="preserve">OLD LAW vs. NEW LAW COMPARISON</t>
  </si>
  <si>
    <t xml:space="preserve">Old Law (Pre-2026)</t>
  </si>
  <si>
    <t xml:space="preserve">New Law (2026 OBBBA)</t>
  </si>
  <si>
    <t xml:space="preserve">Additional Tax Cost</t>
  </si>
  <si>
    <t xml:space="preserve">Gross Winnings</t>
  </si>
  <si>
    <t xml:space="preserve">Deductible Losses</t>
  </si>
  <si>
    <t xml:space="preserve">Taxable Gambling Income</t>
  </si>
  <si>
    <t xml:space="preserve">Est. Federal Tax (at your rate)</t>
  </si>
  <si>
    <t xml:space="preserve">TAX RATE INPUTS &amp; ESTIMATED LIABILITY</t>
  </si>
  <si>
    <t xml:space="preserve">Federal Marginal Rate:</t>
  </si>
  <si>
    <t xml:space="preserve">State Tax Rate:</t>
  </si>
  <si>
    <t xml:space="preserve">State:</t>
  </si>
  <si>
    <t xml:space="preserve">NJ</t>
  </si>
  <si>
    <t xml:space="preserve">Enter YOUR marginal rates above. Common federal: 10%, 12%, 22%, 24%, 32%, 35%, 37%. Common NJ: 5.525%, 6.37%, 8.97%, 10.75% (top rate &gt;$1M). States marked with * do NOT allow gambling loss deductions.</t>
  </si>
  <si>
    <t xml:space="preserve">Phantom Income from 90% Cap</t>
  </si>
  <si>
    <t xml:space="preserve">Estimated Federal Tax on Phantom Income</t>
  </si>
  <si>
    <t xml:space="preserve">Estimated State Tax on Phantom Income</t>
  </si>
  <si>
    <t xml:space="preserve">TOTAL ESTIMATED TAX FROM 90% CAP</t>
  </si>
  <si>
    <t xml:space="preserve">Actual Cash Position (Net Result − Tax)</t>
  </si>
  <si>
    <t xml:space="preserve">STANDARD DEDUCTION vs. ITEMIZATION CHECK (SALT $40,400 cap for 2026; phases down above $505,000 MAGI at 30%, floor $10,000)</t>
  </si>
  <si>
    <t xml:space="preserve">Your Other Itemized Deductions (est.):</t>
  </si>
  <si>
    <t xml:space="preserve">Filing Status:</t>
  </si>
  <si>
    <t xml:space="preserve">Single</t>
  </si>
  <si>
    <t xml:space="preserve">Standard Deduction Amount:</t>
  </si>
  <si>
    <t xml:space="preserve">Total Itemized (Other + 90% Gambling Losses):</t>
  </si>
  <si>
    <t xml:space="preserve">Note: The 2026 SALT cap is $40,400 (indexed from $40,000 in 2025). For taxpayers with MAGI above $505,000 ($252,500 MFS), the cap phases down at 30 cents per dollar, to a floor of $10,000 ($5,000 MFS). The $505,000 threshold increases 1% annually through 2029. Factor your SALT (property tax + state income tax) into "Other Itemized Deductions" above.</t>
  </si>
  <si>
    <t xml:space="preserve">W-2G RECONCILIATION SUMMARY</t>
  </si>
  <si>
    <t xml:space="preserve">Total W-2G Forms Received</t>
  </si>
  <si>
    <t xml:space="preserve">Total W-2G Gross Winnings</t>
  </si>
  <si>
    <t xml:space="preserve">Total Federal Tax Withheld</t>
  </si>
  <si>
    <t xml:space="preserve">Total State Tax Withheld</t>
  </si>
  <si>
    <t xml:space="preserve">Forms Matched to Sessions</t>
  </si>
  <si>
    <t xml:space="preserve">QUARTERLY ESTIMATED TAX PAYMENTS (Form 1040-ES)</t>
  </si>
  <si>
    <t xml:space="preserve">Q1 (Apr 15)</t>
  </si>
  <si>
    <t xml:space="preserve">Q2 (Jun 15)</t>
  </si>
  <si>
    <t xml:space="preserve">Q3 (Sep 15)</t>
  </si>
  <si>
    <t xml:space="preserve">Q4 (Jan 15)</t>
  </si>
  <si>
    <t xml:space="preserve">Total Paid</t>
  </si>
  <si>
    <t xml:space="preserve">Federal</t>
  </si>
  <si>
    <t xml:space="preserve">State</t>
  </si>
  <si>
    <t xml:space="preserve">PREDICTION MARKET ACTIVITY (REPORTED SEPARATELY. TAX TREATMENT TBD)</t>
  </si>
  <si>
    <t xml:space="preserve">Total Cost Basis (Resolved)</t>
  </si>
  <si>
    <t xml:space="preserve">Total Proceeds (Resolved)</t>
  </si>
  <si>
    <t xml:space="preserve">Net P&amp;L</t>
  </si>
  <si>
    <t xml:space="preserve">Prediction market activity is shown separately because the IRS has not issued definitive guidance on tax treatment. This could be gambling (subject to 90% cap), ordinary income (ordinary loss rules, not capital loss rules), or Section 1256 contracts (60/40 split, losses carried back only against prior 1256 gains). Consult your CPA.</t>
  </si>
  <si>
    <t xml:space="preserve">This workbook is an organizational tool and does not constitute tax advice. Consult a qualified tax professional. Prepared by Gregory Monaco, CPA LLC. MonacoCPA.CPA. v5.0 March 2026</t>
  </si>
  <si>
    <t xml:space="preserve">FEDERAL vs. NEW JERSEY COMPARISON (NJ RESIDENTS ONLY)</t>
  </si>
  <si>
    <t xml:space="preserve">Federal (2026)</t>
  </si>
  <si>
    <t xml:space="preserve">New Jersey</t>
  </si>
  <si>
    <t xml:space="preserve">Difference</t>
  </si>
  <si>
    <t xml:space="preserve">Estimated Tax</t>
  </si>
  <si>
    <t xml:space="preserve">NJ Advantage (Tax Saved at State Level)</t>
  </si>
  <si>
    <t xml:space="preserve">NJ allows 100% netting of gambling wins and losses on the NJ-1040 (TB-20(R)), regardless of federal itemization. The 90% cap is federal only. A break-even bettor owes federal phantom income tax but $0 NJ gambling tax. VERIFY your tax software is NOT applying the 90% cap to your NJ return.</t>
  </si>
  <si>
    <t xml:space="preserve">CRYPTO DISPOSITIONS SUMMARY (Form 8949)</t>
  </si>
  <si>
    <t xml:space="preserve">Total Cost Basis</t>
  </si>
  <si>
    <t xml:space="preserve">Total Proceeds (FMV at Conversion)</t>
  </si>
  <si>
    <t xml:space="preserve">Net Capital Gain/Loss from Crypto Dispositions</t>
  </si>
  <si>
    <t xml:space="preserve">Est. Federal Tax on Crypto Gains (at your rate)</t>
  </si>
  <si>
    <t xml:space="preserve">Crypto gains from funding betting accounts are SEPARATE from gambling results. Report on Form 8949 / Schedule D. If your 1099-DA shows $0 basis, reconstruct actual cost from exchange records. Do NOT accept the $0 default.</t>
  </si>
  <si>
    <t xml:space="preserve">BONUS BET ACTIVITY</t>
  </si>
  <si>
    <t xml:space="preserve">Number of Bonus Bets Used</t>
  </si>
  <si>
    <t xml:space="preserve">Bonus bet payouts have $0 cost basis. The entire cash payout is gambling income. Chasing promos inflates gross winnings and accelerates phantom income under the 90% cap.</t>
  </si>
  <si>
    <t xml:space="preserve">GAMBLING SESSION LOG. TAX YEAR 2026</t>
  </si>
  <si>
    <t xml:space="preserve">One row per session (same game, same location, same day). Enter NET result: put win amount in "Session Win" OR loss amount in "Session Loss". not both. Blue = input cells.</t>
  </si>
  <si>
    <t xml:space="preserve">#</t>
  </si>
  <si>
    <t xml:space="preserve">Date</t>
  </si>
  <si>
    <t xml:space="preserve">Time In</t>
  </si>
  <si>
    <t xml:space="preserve">Time Out</t>
  </si>
  <si>
    <t xml:space="preserve">Location / Platform</t>
  </si>
  <si>
    <t xml:space="preserve">Game Type</t>
  </si>
  <si>
    <t xml:space="preserve">Session Win</t>
  </si>
  <si>
    <t xml:space="preserve">Session Loss</t>
  </si>
  <si>
    <t xml:space="preserve">Net Result</t>
  </si>
  <si>
    <t xml:space="preserve">W-2G?</t>
  </si>
  <si>
    <t xml:space="preserve">W-2G Amount</t>
  </si>
  <si>
    <t xml:space="preserve">Proof Type</t>
  </si>
  <si>
    <t xml:space="preserve">Notes</t>
  </si>
  <si>
    <t xml:space="preserve">TOTALS</t>
  </si>
  <si>
    <t xml:space="preserve">SPORTS BETTING LOG. TAX YEAR 2026</t>
  </si>
  <si>
    <t xml:space="preserve">W-2G threshold: $2,000 AND 300-to-1 odds (both required). Parlays: single wager at combined odds. "Winnings" = net profit (payout minus original wager), NOT total payout. Mark futures as "Open." Only "Settled" bets flow to Dashboard. Flag bonus bets: $0 cost basis.</t>
  </si>
  <si>
    <t xml:space="preserve">Platform</t>
  </si>
  <si>
    <t xml:space="preserve">Event / Game</t>
  </si>
  <si>
    <t xml:space="preserve">Bet Type</t>
  </si>
  <si>
    <t xml:space="preserve">Wager</t>
  </si>
  <si>
    <t xml:space="preserve">Odds</t>
  </si>
  <si>
    <t xml:space="preserve">Winnings</t>
  </si>
  <si>
    <t xml:space="preserve">Losses</t>
  </si>
  <si>
    <t xml:space="preserve">Status</t>
  </si>
  <si>
    <t xml:space="preserve">W-2G Amt</t>
  </si>
  <si>
    <t xml:space="preserve">Bonus Bet?</t>
  </si>
  <si>
    <t xml:space="preserve">TOTALS (Settled Only)</t>
  </si>
  <si>
    <t xml:space="preserve">CRYPTO DISPOSITIONS LOG. TAX YEAR 2026</t>
  </si>
  <si>
    <t xml:space="preserve">Every crypto sale/exchange to fund a gambling or prediction market account is a TAXABLE DISPOSITION (Form 8949). If 1099-DA reports $0 basis, use Box G/J + Code B to correct. If basis is blank (not reported), use Box H/K. If no 1099-DA received at all, use Box I/L.</t>
  </si>
  <si>
    <t xml:space="preserve">Asset</t>
  </si>
  <si>
    <t xml:space="preserve">From Platform</t>
  </si>
  <si>
    <t xml:space="preserve">To Platform</t>
  </si>
  <si>
    <t xml:space="preserve">Quantity</t>
  </si>
  <si>
    <t xml:space="preserve">Cost Basis</t>
  </si>
  <si>
    <t xml:space="preserve">FMV at Conversion</t>
  </si>
  <si>
    <t xml:space="preserve">Proceeds</t>
  </si>
  <si>
    <t xml:space="preserve">Gain/Loss</t>
  </si>
  <si>
    <t xml:space="preserve">Hold Period</t>
  </si>
  <si>
    <t xml:space="preserve">8949 Box</t>
  </si>
  <si>
    <t xml:space="preserve">1099-DA Received?</t>
  </si>
  <si>
    <t xml:space="preserve">PREDICTION MARKET LOG. TAX YEAR 2026</t>
  </si>
  <si>
    <t xml:space="preserve">TAX TREATMENT UNSETTLED: The IRS has issued zero guidance. Three defensible approaches: (1) Section 1256 / 60-40 split (most aggressive, Kalshi CFTC DCM status), (2) Gambling income (90% loss cap applies), (3) Ordinary income (most conservative). Document your position.</t>
  </si>
  <si>
    <t xml:space="preserve">Keep separate from traditional gambling. Track what forms your platform sends (1099-B, 1099-MISC, W-2G, or none). Your CPA determines reporting method.</t>
  </si>
  <si>
    <t xml:space="preserve">Market / Contract</t>
  </si>
  <si>
    <t xml:space="preserve">Position</t>
  </si>
  <si>
    <t xml:space="preserve">Qty</t>
  </si>
  <si>
    <t xml:space="preserve">Form Received?</t>
  </si>
  <si>
    <t xml:space="preserve">Form Type</t>
  </si>
  <si>
    <t xml:space="preserve">TOTALS (Resolved Only)</t>
  </si>
  <si>
    <t xml:space="preserve">W-2G FORM TRACKER. TAX YEAR 2026</t>
  </si>
  <si>
    <t xml:space="preserve">Log every W-2G form received. Match each to a session in your Session Log. The IRS receives copies. your records must reconcile.</t>
  </si>
  <si>
    <t xml:space="preserve">Date Received</t>
  </si>
  <si>
    <t xml:space="preserve">Date of Win</t>
  </si>
  <si>
    <t xml:space="preserve">Payer / Casino</t>
  </si>
  <si>
    <t xml:space="preserve">Federal Withheld</t>
  </si>
  <si>
    <t xml:space="preserve">State Withheld</t>
  </si>
  <si>
    <t xml:space="preserve">Payer EIN</t>
  </si>
  <si>
    <t xml:space="preserve">Matched to Session?</t>
  </si>
  <si>
    <t xml:space="preserve">Session Log Row #</t>
  </si>
</sst>
</file>

<file path=xl/styles.xml><?xml version="1.0" encoding="utf-8"?>
<styleSheet xmlns="http://schemas.openxmlformats.org/spreadsheetml/2006/main">
  <numFmts count="9">
    <numFmt numFmtId="164" formatCode="General"/>
    <numFmt numFmtId="165" formatCode="\$#,##0;&quot;($&quot;#,##0\);\-"/>
    <numFmt numFmtId="166" formatCode="0.0%"/>
    <numFmt numFmtId="167" formatCode="#,##0"/>
    <numFmt numFmtId="168" formatCode="\$#,##0.00;&quot;($&quot;#,##0.00\);\-"/>
    <numFmt numFmtId="169" formatCode="\$#,##0.00"/>
    <numFmt numFmtId="170" formatCode="mm/dd/yyyy"/>
    <numFmt numFmtId="171" formatCode="h:mm\ AM/PM"/>
    <numFmt numFmtId="172" formatCode="General"/>
  </numFmts>
  <fonts count="38">
    <font>
      <sz val="11"/>
      <color theme="1"/>
      <name val="Calibri"/>
      <family val="2"/>
      <charset val="1"/>
    </font>
    <font>
      <sz val="10"/>
      <name val="Arial"/>
      <family val="0"/>
    </font>
    <font>
      <sz val="10"/>
      <name val="Arial"/>
      <family val="0"/>
    </font>
    <font>
      <sz val="10"/>
      <name val="Arial"/>
      <family val="0"/>
    </font>
    <font>
      <b val="true"/>
      <sz val="18"/>
      <color rgb="FFFFFFFF"/>
      <name val="Arial"/>
      <family val="0"/>
      <charset val="1"/>
    </font>
    <font>
      <i val="true"/>
      <sz val="10"/>
      <color rgb="FF666666"/>
      <name val="Arial"/>
      <family val="0"/>
      <charset val="1"/>
    </font>
    <font>
      <sz val="9"/>
      <color rgb="FF8899BB"/>
      <name val="Arial"/>
      <family val="0"/>
      <charset val="1"/>
    </font>
    <font>
      <b val="true"/>
      <sz val="12"/>
      <color rgb="FF1B2A4A"/>
      <name val="Arial"/>
      <family val="0"/>
      <charset val="1"/>
    </font>
    <font>
      <sz val="10"/>
      <color rgb="FF404040"/>
      <name val="Arial"/>
      <family val="0"/>
      <charset val="1"/>
    </font>
    <font>
      <sz val="10"/>
      <color rgb="FF1B2A4A"/>
      <name val="Arial"/>
      <family val="0"/>
      <charset val="1"/>
    </font>
    <font>
      <b val="true"/>
      <sz val="11"/>
      <color rgb="FF1B2A4A"/>
      <name val="Arial"/>
      <family val="0"/>
      <charset val="1"/>
    </font>
    <font>
      <b val="true"/>
      <sz val="16"/>
      <color rgb="FFFFFFFF"/>
      <name val="Arial"/>
      <family val="0"/>
      <charset val="1"/>
    </font>
    <font>
      <sz val="9"/>
      <color rgb="FFFFFFFF"/>
      <name val="Arial"/>
      <family val="0"/>
      <charset val="1"/>
    </font>
    <font>
      <sz val="9"/>
      <color rgb="FF666666"/>
      <name val="Arial"/>
      <family val="0"/>
      <charset val="1"/>
    </font>
    <font>
      <b val="true"/>
      <sz val="22"/>
      <color rgb="FF1B2A4A"/>
      <name val="Arial"/>
      <family val="0"/>
      <charset val="1"/>
    </font>
    <font>
      <b val="true"/>
      <sz val="22"/>
      <color rgb="FFC62828"/>
      <name val="Arial"/>
      <family val="0"/>
      <charset val="1"/>
    </font>
    <font>
      <b val="true"/>
      <sz val="22"/>
      <color rgb="FF2E7D32"/>
      <name val="Arial"/>
      <family val="0"/>
      <charset val="1"/>
    </font>
    <font>
      <b val="true"/>
      <sz val="11"/>
      <color rgb="FFFFFFFF"/>
      <name val="Arial"/>
      <family val="0"/>
      <charset val="1"/>
    </font>
    <font>
      <b val="true"/>
      <sz val="10"/>
      <color rgb="FF404040"/>
      <name val="Arial"/>
      <family val="0"/>
      <charset val="1"/>
    </font>
    <font>
      <sz val="10"/>
      <color rgb="FF000000"/>
      <name val="Arial"/>
      <family val="0"/>
      <charset val="1"/>
    </font>
    <font>
      <b val="true"/>
      <sz val="10"/>
      <color rgb="FFC62828"/>
      <name val="Arial"/>
      <family val="0"/>
      <charset val="1"/>
    </font>
    <font>
      <b val="true"/>
      <sz val="12"/>
      <color rgb="FF0000FF"/>
      <name val="Arial"/>
      <family val="0"/>
      <charset val="1"/>
    </font>
    <font>
      <sz val="10"/>
      <color rgb="FF0000FF"/>
      <name val="Arial"/>
      <family val="0"/>
      <charset val="1"/>
    </font>
    <font>
      <i val="true"/>
      <sz val="9"/>
      <color rgb="FF888888"/>
      <name val="Arial"/>
      <family val="0"/>
      <charset val="1"/>
    </font>
    <font>
      <b val="true"/>
      <sz val="9"/>
      <color rgb="FFC62828"/>
      <name val="Arial"/>
      <family val="0"/>
      <charset val="1"/>
    </font>
    <font>
      <b val="true"/>
      <sz val="11"/>
      <color rgb="FFC62828"/>
      <name val="Arial"/>
      <family val="0"/>
      <charset val="1"/>
    </font>
    <font>
      <b val="true"/>
      <sz val="12"/>
      <color rgb="FFFFFFFF"/>
      <name val="Arial"/>
      <family val="0"/>
      <charset val="1"/>
    </font>
    <font>
      <b val="true"/>
      <sz val="11"/>
      <color rgb="FF0000FF"/>
      <name val="Arial"/>
      <family val="0"/>
      <charset val="1"/>
    </font>
    <font>
      <i val="true"/>
      <sz val="9"/>
      <color rgb="FF666666"/>
      <name val="Arial"/>
      <family val="0"/>
      <charset val="1"/>
    </font>
    <font>
      <b val="true"/>
      <sz val="9"/>
      <color rgb="FF7B1FA2"/>
      <name val="Arial"/>
      <family val="0"/>
      <charset val="1"/>
    </font>
    <font>
      <b val="true"/>
      <sz val="10"/>
      <color rgb="FFFFFFFF"/>
      <name val="Arial"/>
      <family val="0"/>
      <charset val="1"/>
    </font>
    <font>
      <b val="true"/>
      <sz val="10"/>
      <color rgb="FF2E7D32"/>
      <name val="Arial"/>
      <family val="0"/>
      <charset val="1"/>
    </font>
    <font>
      <b val="true"/>
      <sz val="12"/>
      <color rgb="FF2E7D32"/>
      <name val="Arial"/>
      <family val="0"/>
      <charset val="1"/>
    </font>
    <font>
      <b val="true"/>
      <sz val="11"/>
      <color rgb="FF000000"/>
      <name val="Arial"/>
      <family val="0"/>
      <charset val="1"/>
    </font>
    <font>
      <b val="true"/>
      <sz val="14"/>
      <color rgb="FFFFFFFF"/>
      <name val="Arial"/>
      <family val="0"/>
      <charset val="1"/>
    </font>
    <font>
      <b val="true"/>
      <sz val="10"/>
      <color rgb="FF0000FF"/>
      <name val="Arial"/>
      <family val="0"/>
      <charset val="1"/>
    </font>
    <font>
      <b val="true"/>
      <sz val="10"/>
      <color rgb="FF000000"/>
      <name val="Arial"/>
      <family val="0"/>
      <charset val="1"/>
    </font>
    <font>
      <sz val="9"/>
      <color rgb="FFD1C4E9"/>
      <name val="Arial"/>
      <family val="0"/>
      <charset val="1"/>
    </font>
  </fonts>
  <fills count="20">
    <fill>
      <patternFill patternType="none"/>
    </fill>
    <fill>
      <patternFill patternType="gray125"/>
    </fill>
    <fill>
      <patternFill patternType="solid">
        <fgColor rgb="FF1B2A4A"/>
        <bgColor rgb="FF404040"/>
      </patternFill>
    </fill>
    <fill>
      <patternFill patternType="solid">
        <fgColor rgb="FFFFFFFF"/>
        <bgColor rgb="FFF0F7FF"/>
      </patternFill>
    </fill>
    <fill>
      <patternFill patternType="solid">
        <fgColor rgb="FF2E7D32"/>
        <bgColor rgb="FF008000"/>
      </patternFill>
    </fill>
    <fill>
      <patternFill patternType="solid">
        <fgColor rgb="FFC62828"/>
        <bgColor rgb="FF993366"/>
      </patternFill>
    </fill>
    <fill>
      <patternFill patternType="solid">
        <fgColor rgb="FFF2F2F2"/>
        <bgColor rgb="FFEBF5FB"/>
      </patternFill>
    </fill>
    <fill>
      <patternFill patternType="solid">
        <fgColor rgb="FFE8F5E9"/>
        <bgColor rgb="FFEBF5FB"/>
      </patternFill>
    </fill>
    <fill>
      <patternFill patternType="solid">
        <fgColor rgb="FFFFEBEE"/>
        <bgColor rgb="FFF2F2F2"/>
      </patternFill>
    </fill>
    <fill>
      <patternFill patternType="solid">
        <fgColor rgb="FFEBF5FB"/>
        <bgColor rgb="FFF0F7FF"/>
      </patternFill>
    </fill>
    <fill>
      <patternFill patternType="solid">
        <fgColor rgb="FFE8EAF6"/>
        <bgColor rgb="FFF2F2F2"/>
      </patternFill>
    </fill>
    <fill>
      <patternFill patternType="solid">
        <fgColor rgb="FFD6E4F0"/>
        <bgColor rgb="FFE8EAF6"/>
      </patternFill>
    </fill>
    <fill>
      <patternFill patternType="solid">
        <fgColor rgb="FFC8E6C9"/>
        <bgColor rgb="FFD9D9D9"/>
      </patternFill>
    </fill>
    <fill>
      <patternFill patternType="solid">
        <fgColor rgb="FFF0F7FF"/>
        <bgColor rgb="FFEBF5FB"/>
      </patternFill>
    </fill>
    <fill>
      <patternFill patternType="solid">
        <fgColor rgb="FFE65100"/>
        <bgColor rgb="FFC62828"/>
      </patternFill>
    </fill>
    <fill>
      <patternFill patternType="solid">
        <fgColor rgb="FFFFE0CC"/>
        <bgColor rgb="FFFFEBEE"/>
      </patternFill>
    </fill>
    <fill>
      <patternFill patternType="solid">
        <fgColor rgb="FF7B1FA2"/>
        <bgColor rgb="FF800080"/>
      </patternFill>
    </fill>
    <fill>
      <patternFill patternType="solid">
        <fgColor rgb="FFE1BEE7"/>
        <bgColor rgb="FFD1C4E9"/>
      </patternFill>
    </fill>
    <fill>
      <patternFill patternType="solid">
        <fgColor rgb="FF0D47A1"/>
        <bgColor rgb="FF1565C0"/>
      </patternFill>
    </fill>
    <fill>
      <patternFill patternType="solid">
        <fgColor rgb="FFBBDEFB"/>
        <bgColor rgb="FFD6E4F0"/>
      </patternFill>
    </fill>
  </fills>
  <borders count="9">
    <border diagonalUp="false" diagonalDown="false">
      <left/>
      <right/>
      <top/>
      <bottom/>
      <diagonal/>
    </border>
    <border diagonalUp="false" diagonalDown="false">
      <left/>
      <right/>
      <top/>
      <bottom style="thin">
        <color rgb="FF4472C4"/>
      </bottom>
      <diagonal/>
    </border>
    <border diagonalUp="false" diagonalDown="false">
      <left style="thin">
        <color rgb="FFD9D9D9"/>
      </left>
      <right style="thin">
        <color rgb="FFD9D9D9"/>
      </right>
      <top style="thin">
        <color rgb="FFD9D9D9"/>
      </top>
      <bottom style="thin">
        <color rgb="FFD9D9D9"/>
      </bottom>
      <diagonal/>
    </border>
    <border diagonalUp="false" diagonalDown="false">
      <left style="thin">
        <color rgb="FFD9D9D9"/>
      </left>
      <right/>
      <top style="thin">
        <color rgb="FFD9D9D9"/>
      </top>
      <bottom style="thin">
        <color rgb="FFD9D9D9"/>
      </bottom>
      <diagonal/>
    </border>
    <border diagonalUp="false" diagonalDown="false">
      <left/>
      <right/>
      <top/>
      <bottom style="thin">
        <color rgb="FFC62828"/>
      </bottom>
      <diagonal/>
    </border>
    <border diagonalUp="false" diagonalDown="false">
      <left/>
      <right style="thin">
        <color rgb="FFD9D9D9"/>
      </right>
      <top/>
      <bottom/>
      <diagonal/>
    </border>
    <border diagonalUp="false" diagonalDown="false">
      <left/>
      <right/>
      <top/>
      <bottom style="thin">
        <color rgb="FF7B1FA2"/>
      </bottom>
      <diagonal/>
    </border>
    <border diagonalUp="false" diagonalDown="false">
      <left style="thin">
        <color rgb="FFD0D0D0"/>
      </left>
      <right style="thin">
        <color rgb="FFD0D0D0"/>
      </right>
      <top style="thin">
        <color rgb="FFD0D0D0"/>
      </top>
      <bottom style="thin">
        <color rgb="FFD0D0D0"/>
      </bottom>
      <diagonal/>
    </border>
    <border diagonalUp="false" diagonalDown="false">
      <left/>
      <right/>
      <top style="double"/>
      <bottom style="double"/>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20">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0" xfId="0" applyFont="false" applyBorder="false" applyAlignment="true" applyProtection="false">
      <alignment horizontal="general" vertical="bottom" textRotation="0" wrapText="false" indent="0" shrinkToFit="false"/>
      <protection locked="true" hidden="false"/>
    </xf>
    <xf numFmtId="164" fontId="0" fillId="2" borderId="0" xfId="0" applyFont="false" applyBorder="false" applyAlignment="true" applyProtection="false">
      <alignment horizontal="general" vertical="bottom" textRotation="0" wrapText="false" indent="0" shrinkToFit="false"/>
      <protection locked="true" hidden="false"/>
    </xf>
    <xf numFmtId="164" fontId="4" fillId="2" borderId="0" xfId="0" applyFont="true" applyBorder="true" applyAlignment="true" applyProtection="false">
      <alignment horizontal="left" vertical="center" textRotation="0" wrapText="true" indent="0" shrinkToFit="false"/>
      <protection locked="true" hidden="false"/>
    </xf>
    <xf numFmtId="164" fontId="5" fillId="2" borderId="0" xfId="0" applyFont="true" applyBorder="true" applyAlignment="true" applyProtection="false">
      <alignment horizontal="left" vertical="center" textRotation="0" wrapText="true" indent="0" shrinkToFit="false"/>
      <protection locked="true" hidden="false"/>
    </xf>
    <xf numFmtId="164" fontId="6" fillId="2" borderId="0" xfId="0" applyFont="true" applyBorder="true" applyAlignment="true" applyProtection="false">
      <alignment horizontal="left" vertical="center" textRotation="0" wrapText="true" indent="0" shrinkToFit="false"/>
      <protection locked="true" hidden="false"/>
    </xf>
    <xf numFmtId="164" fontId="7" fillId="0" borderId="1" xfId="0" applyFont="true" applyBorder="true" applyAlignment="true" applyProtection="false">
      <alignment horizontal="left" vertical="center" textRotation="0" wrapText="true" indent="0" shrinkToFit="false"/>
      <protection locked="true" hidden="false"/>
    </xf>
    <xf numFmtId="164" fontId="8" fillId="0" borderId="0" xfId="0" applyFont="true" applyBorder="true" applyAlignment="true" applyProtection="false">
      <alignment horizontal="left" vertical="top" textRotation="0" wrapText="true" indent="0" shrinkToFit="false"/>
      <protection locked="true" hidden="false"/>
    </xf>
    <xf numFmtId="164" fontId="9" fillId="0" borderId="0" xfId="0" applyFont="true" applyBorder="true" applyAlignment="true" applyProtection="false">
      <alignment horizontal="left" vertical="center" textRotation="0" wrapText="true" indent="0" shrinkToFit="false"/>
      <protection locked="true" hidden="false"/>
    </xf>
    <xf numFmtId="164" fontId="9" fillId="0" borderId="0" xfId="0" applyFont="true" applyBorder="false" applyAlignment="true" applyProtection="false">
      <alignment horizontal="left" vertical="center" textRotation="0" wrapText="true" indent="0" shrinkToFit="false"/>
      <protection locked="true" hidden="false"/>
    </xf>
    <xf numFmtId="164" fontId="9" fillId="0" borderId="1" xfId="0" applyFont="true" applyBorder="true" applyAlignment="true" applyProtection="false">
      <alignment horizontal="left" vertical="center" textRotation="0" wrapText="true" indent="0" shrinkToFit="false"/>
      <protection locked="true" hidden="false"/>
    </xf>
    <xf numFmtId="164" fontId="10" fillId="0" borderId="0" xfId="0" applyFont="true" applyBorder="false" applyAlignment="true" applyProtection="false">
      <alignment horizontal="left" vertical="center" textRotation="0" wrapText="true" indent="0" shrinkToFit="false"/>
      <protection locked="true" hidden="false"/>
    </xf>
    <xf numFmtId="164" fontId="10" fillId="0" borderId="0" xfId="0" applyFont="true" applyBorder="true" applyAlignment="true" applyProtection="false">
      <alignment horizontal="left" vertical="center" textRotation="0" wrapText="true" indent="0" shrinkToFit="false"/>
      <protection locked="true" hidden="false"/>
    </xf>
    <xf numFmtId="164" fontId="10" fillId="0" borderId="1" xfId="0" applyFont="true" applyBorder="true" applyAlignment="true" applyProtection="false">
      <alignment horizontal="left" vertical="center" textRotation="0" wrapText="true" indent="0" shrinkToFit="false"/>
      <protection locked="true" hidden="false"/>
    </xf>
    <xf numFmtId="164" fontId="11" fillId="2" borderId="0" xfId="0" applyFont="true" applyBorder="true" applyAlignment="true" applyProtection="false">
      <alignment horizontal="left" vertical="center" textRotation="0" wrapText="true" indent="0" shrinkToFit="false"/>
      <protection locked="true" hidden="false"/>
    </xf>
    <xf numFmtId="164" fontId="12" fillId="2" borderId="0" xfId="0" applyFont="true" applyBorder="true" applyAlignment="true" applyProtection="false">
      <alignment horizontal="left" vertical="center" textRotation="0" wrapText="true" indent="0" shrinkToFit="false"/>
      <protection locked="true" hidden="false"/>
    </xf>
    <xf numFmtId="164" fontId="13" fillId="3" borderId="2" xfId="0" applyFont="true" applyBorder="true" applyAlignment="true" applyProtection="false">
      <alignment horizontal="center" vertical="bottom" textRotation="0" wrapText="false" indent="0" shrinkToFit="false"/>
      <protection locked="true" hidden="false"/>
    </xf>
    <xf numFmtId="165" fontId="14" fillId="3" borderId="2" xfId="0" applyFont="true" applyBorder="true" applyAlignment="true" applyProtection="false">
      <alignment horizontal="center" vertical="center" textRotation="0" wrapText="false" indent="0" shrinkToFit="false"/>
      <protection locked="true" hidden="false"/>
    </xf>
    <xf numFmtId="165" fontId="15" fillId="3" borderId="2" xfId="0" applyFont="true" applyBorder="true" applyAlignment="true" applyProtection="false">
      <alignment horizontal="center" vertical="center" textRotation="0" wrapText="false" indent="0" shrinkToFit="false"/>
      <protection locked="true" hidden="false"/>
    </xf>
    <xf numFmtId="165" fontId="16" fillId="3" borderId="2" xfId="0" applyFont="true" applyBorder="true" applyAlignment="true" applyProtection="false">
      <alignment horizontal="center" vertical="center" textRotation="0" wrapText="false" indent="0" shrinkToFit="false"/>
      <protection locked="true" hidden="false"/>
    </xf>
    <xf numFmtId="164" fontId="17" fillId="2" borderId="2" xfId="0" applyFont="true" applyBorder="true" applyAlignment="true" applyProtection="false">
      <alignment horizontal="center" vertical="center" textRotation="0" wrapText="true" indent="0" shrinkToFit="false"/>
      <protection locked="true" hidden="false"/>
    </xf>
    <xf numFmtId="164" fontId="17" fillId="4" borderId="2" xfId="0" applyFont="true" applyBorder="true" applyAlignment="true" applyProtection="false">
      <alignment horizontal="center" vertical="center" textRotation="0" wrapText="true" indent="0" shrinkToFit="false"/>
      <protection locked="true" hidden="false"/>
    </xf>
    <xf numFmtId="164" fontId="17" fillId="5" borderId="2" xfId="0" applyFont="true" applyBorder="true" applyAlignment="true" applyProtection="false">
      <alignment horizontal="center" vertical="center" textRotation="0" wrapText="true" indent="0" shrinkToFit="false"/>
      <protection locked="true" hidden="false"/>
    </xf>
    <xf numFmtId="164" fontId="18" fillId="6" borderId="2" xfId="0" applyFont="true" applyBorder="true" applyAlignment="true" applyProtection="false">
      <alignment horizontal="left" vertical="center" textRotation="0" wrapText="true" indent="0" shrinkToFit="false"/>
      <protection locked="true" hidden="false"/>
    </xf>
    <xf numFmtId="165" fontId="19" fillId="7" borderId="2" xfId="0" applyFont="true" applyBorder="true" applyAlignment="true" applyProtection="false">
      <alignment horizontal="center" vertical="center" textRotation="0" wrapText="true" indent="0" shrinkToFit="false"/>
      <protection locked="true" hidden="false"/>
    </xf>
    <xf numFmtId="165" fontId="19" fillId="8" borderId="2" xfId="0" applyFont="true" applyBorder="true" applyAlignment="true" applyProtection="false">
      <alignment horizontal="center" vertical="center" textRotation="0" wrapText="true" indent="0" shrinkToFit="false"/>
      <protection locked="true" hidden="false"/>
    </xf>
    <xf numFmtId="165" fontId="20" fillId="6" borderId="2" xfId="0" applyFont="true" applyBorder="true" applyAlignment="true" applyProtection="false">
      <alignment horizontal="center" vertical="center" textRotation="0" wrapText="true" indent="0" shrinkToFit="false"/>
      <protection locked="true" hidden="false"/>
    </xf>
    <xf numFmtId="164" fontId="18" fillId="3" borderId="2" xfId="0" applyFont="true" applyBorder="true" applyAlignment="true" applyProtection="false">
      <alignment horizontal="left" vertical="center" textRotation="0" wrapText="true" indent="0" shrinkToFit="false"/>
      <protection locked="true" hidden="false"/>
    </xf>
    <xf numFmtId="165" fontId="19" fillId="3" borderId="2" xfId="0" applyFont="true" applyBorder="true" applyAlignment="true" applyProtection="false">
      <alignment horizontal="center" vertical="center" textRotation="0" wrapText="true" indent="0" shrinkToFit="false"/>
      <protection locked="true" hidden="false"/>
    </xf>
    <xf numFmtId="165" fontId="20" fillId="3" borderId="2" xfId="0" applyFont="true" applyBorder="true" applyAlignment="true" applyProtection="false">
      <alignment horizontal="center" vertical="center" textRotation="0" wrapText="true" indent="0" shrinkToFit="false"/>
      <protection locked="true" hidden="false"/>
    </xf>
    <xf numFmtId="164" fontId="18" fillId="0" borderId="0" xfId="0" applyFont="true" applyBorder="true" applyAlignment="true" applyProtection="false">
      <alignment horizontal="right" vertical="center" textRotation="0" wrapText="false" indent="0" shrinkToFit="false"/>
      <protection locked="true" hidden="false"/>
    </xf>
    <xf numFmtId="166" fontId="21" fillId="9" borderId="3" xfId="0" applyFont="true" applyBorder="true" applyAlignment="true" applyProtection="true">
      <alignment horizontal="center" vertical="center" textRotation="0" wrapText="true" indent="0" shrinkToFit="false"/>
      <protection locked="false" hidden="false"/>
    </xf>
    <xf numFmtId="164" fontId="18" fillId="0" borderId="0" xfId="0" applyFont="true" applyBorder="false" applyAlignment="true" applyProtection="false">
      <alignment horizontal="right" vertical="center" textRotation="0" wrapText="false" indent="0" shrinkToFit="false"/>
      <protection locked="true" hidden="false"/>
    </xf>
    <xf numFmtId="164" fontId="22" fillId="9" borderId="3" xfId="0" applyFont="true" applyBorder="true" applyAlignment="true" applyProtection="true">
      <alignment horizontal="center" vertical="center" textRotation="0" wrapText="true" indent="0" shrinkToFit="false"/>
      <protection locked="false" hidden="false"/>
    </xf>
    <xf numFmtId="164" fontId="23" fillId="0" borderId="0" xfId="0" applyFont="true" applyBorder="true" applyAlignment="true" applyProtection="false">
      <alignment horizontal="left" vertical="center" textRotation="0" wrapText="true" indent="0" shrinkToFit="false"/>
      <protection locked="true" hidden="false"/>
    </xf>
    <xf numFmtId="164" fontId="24" fillId="0" borderId="0" xfId="0" applyFont="true" applyBorder="true" applyAlignment="true" applyProtection="false">
      <alignment horizontal="left" vertical="center" textRotation="0" wrapText="true" indent="0" shrinkToFit="false"/>
      <protection locked="true" hidden="false"/>
    </xf>
    <xf numFmtId="165" fontId="25" fillId="6" borderId="2" xfId="0" applyFont="true" applyBorder="true" applyAlignment="true" applyProtection="false">
      <alignment horizontal="center" vertical="center" textRotation="0" wrapText="true" indent="0" shrinkToFit="false"/>
      <protection locked="true" hidden="false"/>
    </xf>
    <xf numFmtId="164" fontId="0" fillId="6" borderId="2" xfId="0" applyFont="false" applyBorder="true" applyAlignment="true" applyProtection="false">
      <alignment horizontal="general" vertical="bottom" textRotation="0" wrapText="false" indent="0" shrinkToFit="false"/>
      <protection locked="true" hidden="false"/>
    </xf>
    <xf numFmtId="165" fontId="25" fillId="3" borderId="2" xfId="0" applyFont="true" applyBorder="true" applyAlignment="true" applyProtection="false">
      <alignment horizontal="center" vertical="center" textRotation="0" wrapText="true" indent="0" shrinkToFit="false"/>
      <protection locked="true" hidden="false"/>
    </xf>
    <xf numFmtId="164" fontId="0" fillId="3" borderId="2" xfId="0" applyFont="false" applyBorder="true" applyAlignment="true" applyProtection="false">
      <alignment horizontal="general" vertical="bottom" textRotation="0" wrapText="false" indent="0" shrinkToFit="false"/>
      <protection locked="true" hidden="false"/>
    </xf>
    <xf numFmtId="164" fontId="17" fillId="2" borderId="2" xfId="0" applyFont="true" applyBorder="true" applyAlignment="true" applyProtection="false">
      <alignment horizontal="left" vertical="center" textRotation="0" wrapText="true" indent="0" shrinkToFit="false"/>
      <protection locked="true" hidden="false"/>
    </xf>
    <xf numFmtId="165" fontId="26" fillId="2" borderId="2" xfId="0" applyFont="true" applyBorder="true" applyAlignment="true" applyProtection="false">
      <alignment horizontal="center" vertical="center" textRotation="0" wrapText="true" indent="0" shrinkToFit="false"/>
      <protection locked="true" hidden="false"/>
    </xf>
    <xf numFmtId="164" fontId="0" fillId="2" borderId="2" xfId="0" applyFont="false" applyBorder="true" applyAlignment="true" applyProtection="false">
      <alignment horizontal="general" vertical="bottom" textRotation="0" wrapText="false" indent="0" shrinkToFit="false"/>
      <protection locked="true" hidden="false"/>
    </xf>
    <xf numFmtId="164" fontId="10" fillId="10" borderId="2" xfId="0" applyFont="true" applyBorder="true" applyAlignment="true" applyProtection="false">
      <alignment horizontal="left" vertical="center" textRotation="0" wrapText="true" indent="0" shrinkToFit="false"/>
      <protection locked="true" hidden="false"/>
    </xf>
    <xf numFmtId="165" fontId="7" fillId="10" borderId="2" xfId="0" applyFont="true" applyBorder="true" applyAlignment="true" applyProtection="false">
      <alignment horizontal="center" vertical="center" textRotation="0" wrapText="true" indent="0" shrinkToFit="false"/>
      <protection locked="true" hidden="false"/>
    </xf>
    <xf numFmtId="164" fontId="0" fillId="10" borderId="2" xfId="0" applyFont="false" applyBorder="true" applyAlignment="true" applyProtection="false">
      <alignment horizontal="general" vertical="bottom" textRotation="0" wrapText="false" indent="0" shrinkToFit="false"/>
      <protection locked="true" hidden="false"/>
    </xf>
    <xf numFmtId="164" fontId="10" fillId="0" borderId="4" xfId="0" applyFont="true" applyBorder="true" applyAlignment="true" applyProtection="false">
      <alignment horizontal="left" vertical="center" textRotation="0" wrapText="true" indent="0" shrinkToFit="false"/>
      <protection locked="true" hidden="false"/>
    </xf>
    <xf numFmtId="164" fontId="18" fillId="0" borderId="5" xfId="0" applyFont="true" applyBorder="true" applyAlignment="true" applyProtection="false">
      <alignment horizontal="left" vertical="center" textRotation="0" wrapText="true" indent="0" shrinkToFit="false"/>
      <protection locked="true" hidden="false"/>
    </xf>
    <xf numFmtId="165" fontId="27" fillId="9" borderId="2" xfId="0" applyFont="true" applyBorder="true" applyAlignment="true" applyProtection="true">
      <alignment horizontal="center" vertical="center" textRotation="0" wrapText="true" indent="0" shrinkToFit="false"/>
      <protection locked="false" hidden="false"/>
    </xf>
    <xf numFmtId="164" fontId="27" fillId="9" borderId="2" xfId="0" applyFont="true" applyBorder="true" applyAlignment="true" applyProtection="true">
      <alignment horizontal="center" vertical="center" textRotation="0" wrapText="true" indent="0" shrinkToFit="false"/>
      <protection locked="false" hidden="false"/>
    </xf>
    <xf numFmtId="164" fontId="18" fillId="6" borderId="5" xfId="0" applyFont="true" applyBorder="true" applyAlignment="true" applyProtection="false">
      <alignment horizontal="left" vertical="center" textRotation="0" wrapText="true" indent="0" shrinkToFit="false"/>
      <protection locked="true" hidden="false"/>
    </xf>
    <xf numFmtId="165" fontId="19" fillId="6" borderId="2" xfId="0" applyFont="true" applyBorder="true" applyAlignment="true" applyProtection="false">
      <alignment horizontal="center" vertical="center" textRotation="0" wrapText="true" indent="0" shrinkToFit="false"/>
      <protection locked="true" hidden="false"/>
    </xf>
    <xf numFmtId="165" fontId="19" fillId="0" borderId="2" xfId="0" applyFont="true" applyBorder="true" applyAlignment="true" applyProtection="false">
      <alignment horizontal="center" vertical="center" textRotation="0" wrapText="true" indent="0" shrinkToFit="false"/>
      <protection locked="true" hidden="false"/>
    </xf>
    <xf numFmtId="164" fontId="24" fillId="0" borderId="0" xfId="0" applyFont="true" applyBorder="true" applyAlignment="true" applyProtection="false">
      <alignment horizontal="left" vertical="top" textRotation="0" wrapText="true" indent="0" shrinkToFit="false"/>
      <protection locked="true" hidden="false"/>
    </xf>
    <xf numFmtId="164" fontId="28" fillId="0" borderId="0" xfId="0" applyFont="true" applyBorder="true" applyAlignment="true" applyProtection="false">
      <alignment horizontal="left" vertical="center" textRotation="0" wrapText="true" indent="0" shrinkToFit="false"/>
      <protection locked="true" hidden="false"/>
    </xf>
    <xf numFmtId="167" fontId="18" fillId="6" borderId="2" xfId="0" applyFont="true" applyBorder="true" applyAlignment="true" applyProtection="false">
      <alignment horizontal="center" vertical="center" textRotation="0" wrapText="true" indent="0" shrinkToFit="false"/>
      <protection locked="true" hidden="false"/>
    </xf>
    <xf numFmtId="165" fontId="18" fillId="3" borderId="2" xfId="0" applyFont="true" applyBorder="true" applyAlignment="true" applyProtection="false">
      <alignment horizontal="center" vertical="center" textRotation="0" wrapText="true" indent="0" shrinkToFit="false"/>
      <protection locked="true" hidden="false"/>
    </xf>
    <xf numFmtId="165" fontId="18" fillId="6" borderId="2" xfId="0" applyFont="true" applyBorder="true" applyAlignment="true" applyProtection="false">
      <alignment horizontal="center" vertical="center" textRotation="0" wrapText="true" indent="0" shrinkToFit="false"/>
      <protection locked="true" hidden="false"/>
    </xf>
    <xf numFmtId="164" fontId="18" fillId="11" borderId="2" xfId="0" applyFont="true" applyBorder="true" applyAlignment="true" applyProtection="false">
      <alignment horizontal="center" vertical="center" textRotation="0" wrapText="true" indent="0" shrinkToFit="false"/>
      <protection locked="true" hidden="false"/>
    </xf>
    <xf numFmtId="164" fontId="18" fillId="0" borderId="2" xfId="0" applyFont="true" applyBorder="true" applyAlignment="true" applyProtection="false">
      <alignment horizontal="center" vertical="center" textRotation="0" wrapText="true" indent="0" shrinkToFit="false"/>
      <protection locked="true" hidden="false"/>
    </xf>
    <xf numFmtId="165" fontId="22" fillId="9" borderId="2" xfId="0" applyFont="true" applyBorder="true" applyAlignment="true" applyProtection="true">
      <alignment horizontal="center" vertical="center" textRotation="0" wrapText="true" indent="0" shrinkToFit="false"/>
      <protection locked="false" hidden="false"/>
    </xf>
    <xf numFmtId="164" fontId="18" fillId="6" borderId="2" xfId="0" applyFont="true" applyBorder="true" applyAlignment="true" applyProtection="false">
      <alignment horizontal="center" vertical="center" textRotation="0" wrapText="true" indent="0" shrinkToFit="false"/>
      <protection locked="true" hidden="false"/>
    </xf>
    <xf numFmtId="164" fontId="7" fillId="0" borderId="6" xfId="0" applyFont="true" applyBorder="true" applyAlignment="true" applyProtection="false">
      <alignment horizontal="left" vertical="center" textRotation="0" wrapText="true" indent="0" shrinkToFit="false"/>
      <protection locked="true" hidden="false"/>
    </xf>
    <xf numFmtId="164" fontId="29" fillId="0" borderId="0" xfId="0" applyFont="true" applyBorder="true" applyAlignment="true" applyProtection="false">
      <alignment horizontal="left" vertical="center" textRotation="0" wrapText="true" indent="0" shrinkToFit="false"/>
      <protection locked="true" hidden="false"/>
    </xf>
    <xf numFmtId="164" fontId="7" fillId="0" borderId="0" xfId="0" applyFont="true" applyBorder="true" applyAlignment="true" applyProtection="false">
      <alignment horizontal="left" vertical="center" textRotation="0" wrapText="true" indent="0" shrinkToFit="false"/>
      <protection locked="true" hidden="false"/>
    </xf>
    <xf numFmtId="164" fontId="30" fillId="2" borderId="7" xfId="0" applyFont="true" applyBorder="true" applyAlignment="true" applyProtection="false">
      <alignment horizontal="center" vertical="center" textRotation="0" wrapText="true" indent="0" shrinkToFit="false"/>
      <protection locked="true" hidden="false"/>
    </xf>
    <xf numFmtId="164" fontId="9" fillId="0" borderId="0" xfId="0" applyFont="true" applyBorder="false" applyAlignment="true" applyProtection="false">
      <alignment horizontal="general" vertical="bottom" textRotation="0" wrapText="false" indent="0" shrinkToFit="false"/>
      <protection locked="true" hidden="false"/>
    </xf>
    <xf numFmtId="168" fontId="0" fillId="0" borderId="0" xfId="0" applyFont="false" applyBorder="false" applyAlignment="true" applyProtection="false">
      <alignment horizontal="general" vertical="bottom" textRotation="0" wrapText="false" indent="0" shrinkToFit="false"/>
      <protection locked="true" hidden="false"/>
    </xf>
    <xf numFmtId="164" fontId="31" fillId="0" borderId="0" xfId="0" applyFont="true" applyBorder="false" applyAlignment="true" applyProtection="false">
      <alignment horizontal="general" vertical="bottom" textRotation="0" wrapText="false" indent="0" shrinkToFit="false"/>
      <protection locked="true" hidden="false"/>
    </xf>
    <xf numFmtId="169" fontId="32" fillId="0" borderId="0" xfId="0" applyFont="true" applyBorder="false" applyAlignment="true" applyProtection="false">
      <alignment horizontal="general" vertical="bottom" textRotation="0" wrapText="false" indent="0" shrinkToFit="false"/>
      <protection locked="true" hidden="false"/>
    </xf>
    <xf numFmtId="169" fontId="33" fillId="0" borderId="0" xfId="0" applyFont="true" applyBorder="false" applyAlignment="true" applyProtection="false">
      <alignment horizontal="general" vertical="bottom" textRotation="0" wrapText="false" indent="0" shrinkToFit="false"/>
      <protection locked="true" hidden="false"/>
    </xf>
    <xf numFmtId="168" fontId="33" fillId="0" borderId="0" xfId="0" applyFont="true" applyBorder="false" applyAlignment="tru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general" vertical="bottom" textRotation="0" wrapText="false" indent="0" shrinkToFit="false"/>
      <protection locked="true" hidden="false"/>
    </xf>
    <xf numFmtId="164" fontId="34" fillId="4" borderId="0" xfId="0" applyFont="true" applyBorder="true" applyAlignment="true" applyProtection="false">
      <alignment horizontal="left" vertical="center" textRotation="0" wrapText="false" indent="1" shrinkToFit="false"/>
      <protection locked="true" hidden="false"/>
    </xf>
    <xf numFmtId="164" fontId="12" fillId="4" borderId="0" xfId="0" applyFont="true" applyBorder="true" applyAlignment="true" applyProtection="false">
      <alignment horizontal="left" vertical="center" textRotation="0" wrapText="false" indent="1" shrinkToFit="false"/>
      <protection locked="true" hidden="false"/>
    </xf>
    <xf numFmtId="164" fontId="18" fillId="12" borderId="2" xfId="0" applyFont="true" applyBorder="true" applyAlignment="true" applyProtection="false">
      <alignment horizontal="center" vertical="center" textRotation="0" wrapText="true" indent="0" shrinkToFit="false"/>
      <protection locked="true" hidden="false"/>
    </xf>
    <xf numFmtId="167" fontId="8" fillId="6" borderId="2" xfId="0" applyFont="true" applyBorder="true" applyAlignment="true" applyProtection="false">
      <alignment horizontal="center" vertical="center" textRotation="0" wrapText="true" indent="0" shrinkToFit="false"/>
      <protection locked="true" hidden="false"/>
    </xf>
    <xf numFmtId="170" fontId="22" fillId="9" borderId="2" xfId="0" applyFont="true" applyBorder="true" applyAlignment="true" applyProtection="true">
      <alignment horizontal="center" vertical="center" textRotation="0" wrapText="true" indent="0" shrinkToFit="false"/>
      <protection locked="false" hidden="false"/>
    </xf>
    <xf numFmtId="171" fontId="22" fillId="9" borderId="2" xfId="0" applyFont="true" applyBorder="true" applyAlignment="true" applyProtection="true">
      <alignment horizontal="center" vertical="center" textRotation="0" wrapText="true" indent="0" shrinkToFit="false"/>
      <protection locked="false" hidden="false"/>
    </xf>
    <xf numFmtId="164" fontId="22" fillId="9" borderId="2" xfId="0" applyFont="true" applyBorder="true" applyAlignment="true" applyProtection="true">
      <alignment horizontal="left" vertical="center" textRotation="0" wrapText="true" indent="0" shrinkToFit="false"/>
      <protection locked="false" hidden="false"/>
    </xf>
    <xf numFmtId="164" fontId="22" fillId="9" borderId="2" xfId="0" applyFont="true" applyBorder="true" applyAlignment="true" applyProtection="true">
      <alignment horizontal="center" vertical="center" textRotation="0" wrapText="true" indent="0" shrinkToFit="false"/>
      <protection locked="false" hidden="false"/>
    </xf>
    <xf numFmtId="168" fontId="22" fillId="9" borderId="2" xfId="0" applyFont="true" applyBorder="true" applyAlignment="true" applyProtection="true">
      <alignment horizontal="center" vertical="center" textRotation="0" wrapText="true" indent="0" shrinkToFit="false"/>
      <protection locked="false" hidden="false"/>
    </xf>
    <xf numFmtId="168" fontId="19" fillId="6" borderId="2" xfId="0" applyFont="true" applyBorder="true" applyAlignment="true" applyProtection="false">
      <alignment horizontal="center" vertical="center" textRotation="0" wrapText="true" indent="0" shrinkToFit="false"/>
      <protection locked="true" hidden="false"/>
    </xf>
    <xf numFmtId="167" fontId="8" fillId="3" borderId="2" xfId="0" applyFont="true" applyBorder="true" applyAlignment="true" applyProtection="false">
      <alignment horizontal="center" vertical="center" textRotation="0" wrapText="true" indent="0" shrinkToFit="false"/>
      <protection locked="true" hidden="false"/>
    </xf>
    <xf numFmtId="170" fontId="22" fillId="13" borderId="2" xfId="0" applyFont="true" applyBorder="true" applyAlignment="true" applyProtection="true">
      <alignment horizontal="center" vertical="center" textRotation="0" wrapText="true" indent="0" shrinkToFit="false"/>
      <protection locked="false" hidden="false"/>
    </xf>
    <xf numFmtId="171" fontId="22" fillId="13" borderId="2" xfId="0" applyFont="true" applyBorder="true" applyAlignment="true" applyProtection="true">
      <alignment horizontal="center" vertical="center" textRotation="0" wrapText="true" indent="0" shrinkToFit="false"/>
      <protection locked="false" hidden="false"/>
    </xf>
    <xf numFmtId="164" fontId="22" fillId="13" borderId="2" xfId="0" applyFont="true" applyBorder="true" applyAlignment="true" applyProtection="true">
      <alignment horizontal="left" vertical="center" textRotation="0" wrapText="true" indent="0" shrinkToFit="false"/>
      <protection locked="false" hidden="false"/>
    </xf>
    <xf numFmtId="164" fontId="22" fillId="13" borderId="2" xfId="0" applyFont="true" applyBorder="true" applyAlignment="true" applyProtection="true">
      <alignment horizontal="center" vertical="center" textRotation="0" wrapText="true" indent="0" shrinkToFit="false"/>
      <protection locked="false" hidden="false"/>
    </xf>
    <xf numFmtId="168" fontId="22" fillId="13" borderId="2" xfId="0" applyFont="true" applyBorder="true" applyAlignment="true" applyProtection="true">
      <alignment horizontal="center" vertical="center" textRotation="0" wrapText="true" indent="0" shrinkToFit="false"/>
      <protection locked="false" hidden="false"/>
    </xf>
    <xf numFmtId="168" fontId="19" fillId="3" borderId="2" xfId="0" applyFont="true" applyBorder="true" applyAlignment="true" applyProtection="false">
      <alignment horizontal="center" vertical="center" textRotation="0" wrapText="true" indent="0" shrinkToFit="false"/>
      <protection locked="true" hidden="false"/>
    </xf>
    <xf numFmtId="164" fontId="30" fillId="4" borderId="2" xfId="0" applyFont="true" applyBorder="true" applyAlignment="true" applyProtection="false">
      <alignment horizontal="center" vertical="center" textRotation="0" wrapText="true" indent="0" shrinkToFit="false"/>
      <protection locked="true" hidden="false"/>
    </xf>
    <xf numFmtId="165" fontId="30" fillId="4" borderId="2" xfId="0" applyFont="true" applyBorder="true" applyAlignment="true" applyProtection="false">
      <alignment horizontal="center" vertical="center" textRotation="0" wrapText="true" indent="0" shrinkToFit="false"/>
      <protection locked="true" hidden="false"/>
    </xf>
    <xf numFmtId="167" fontId="30" fillId="4" borderId="2" xfId="0" applyFont="true" applyBorder="true" applyAlignment="true" applyProtection="false">
      <alignment horizontal="center" vertical="center" textRotation="0" wrapText="true" indent="0" shrinkToFit="false"/>
      <protection locked="true" hidden="false"/>
    </xf>
    <xf numFmtId="164" fontId="34" fillId="14" borderId="0" xfId="0" applyFont="true" applyBorder="true" applyAlignment="true" applyProtection="false">
      <alignment horizontal="left" vertical="center" textRotation="0" wrapText="false" indent="1" shrinkToFit="false"/>
      <protection locked="true" hidden="false"/>
    </xf>
    <xf numFmtId="164" fontId="28" fillId="14" borderId="0" xfId="0" applyFont="true" applyBorder="true" applyAlignment="true" applyProtection="false">
      <alignment horizontal="left" vertical="center" textRotation="0" wrapText="true" indent="0" shrinkToFit="false"/>
      <protection locked="true" hidden="false"/>
    </xf>
    <xf numFmtId="164" fontId="18" fillId="15" borderId="2" xfId="0" applyFont="true" applyBorder="true" applyAlignment="true" applyProtection="false">
      <alignment horizontal="center" vertical="center" textRotation="0" wrapText="true" indent="0" shrinkToFit="false"/>
      <protection locked="true" hidden="false"/>
    </xf>
    <xf numFmtId="164" fontId="35" fillId="9" borderId="7" xfId="0" applyFont="true" applyBorder="true" applyAlignment="true" applyProtection="false">
      <alignment horizontal="center" vertical="center" textRotation="0" wrapText="true" indent="0" shrinkToFit="false"/>
      <protection locked="true" hidden="false"/>
    </xf>
    <xf numFmtId="164" fontId="30" fillId="14" borderId="2" xfId="0" applyFont="true" applyBorder="true" applyAlignment="true" applyProtection="false">
      <alignment horizontal="center" vertical="center" textRotation="0" wrapText="true" indent="0" shrinkToFit="false"/>
      <protection locked="true" hidden="false"/>
    </xf>
    <xf numFmtId="165" fontId="30" fillId="14" borderId="2" xfId="0" applyFont="true" applyBorder="true" applyAlignment="true" applyProtection="false">
      <alignment horizontal="center" vertical="center" textRotation="0" wrapText="true" indent="0" shrinkToFit="false"/>
      <protection locked="true" hidden="false"/>
    </xf>
    <xf numFmtId="172" fontId="36" fillId="0" borderId="0" xfId="0" applyFont="true" applyBorder="false" applyAlignment="true" applyProtection="false">
      <alignment horizontal="center" vertical="center" textRotation="0" wrapText="true" indent="0" shrinkToFit="false"/>
      <protection locked="true" hidden="false"/>
    </xf>
    <xf numFmtId="164" fontId="34" fillId="2" borderId="0" xfId="0" applyFont="true" applyBorder="true" applyAlignment="true" applyProtection="false">
      <alignment horizontal="left" vertical="center" textRotation="0" wrapText="true" indent="1" shrinkToFit="false"/>
      <protection locked="true" hidden="false"/>
    </xf>
    <xf numFmtId="172" fontId="13" fillId="0" borderId="7" xfId="0" applyFont="true" applyBorder="true" applyAlignment="true" applyProtection="false">
      <alignment horizontal="center" vertical="center" textRotation="0" wrapText="true" indent="0" shrinkToFit="false"/>
      <protection locked="true" hidden="false"/>
    </xf>
    <xf numFmtId="164" fontId="35" fillId="9" borderId="7" xfId="0" applyFont="true" applyBorder="true" applyAlignment="true" applyProtection="false">
      <alignment horizontal="left" vertical="center" textRotation="0" wrapText="true" indent="0" shrinkToFit="false"/>
      <protection locked="true" hidden="false"/>
    </xf>
    <xf numFmtId="169" fontId="35" fillId="9" borderId="7" xfId="0" applyFont="true" applyBorder="true" applyAlignment="true" applyProtection="false">
      <alignment horizontal="left" vertical="center" textRotation="0" wrapText="true" indent="0" shrinkToFit="false"/>
      <protection locked="true" hidden="false"/>
    </xf>
    <xf numFmtId="168" fontId="36" fillId="0" borderId="7" xfId="0" applyFont="true" applyBorder="true" applyAlignment="true" applyProtection="false">
      <alignment horizontal="left" vertical="center" textRotation="0" wrapText="true" indent="0" shrinkToFit="false"/>
      <protection locked="true" hidden="false"/>
    </xf>
    <xf numFmtId="164" fontId="36" fillId="0" borderId="7" xfId="0" applyFont="true" applyBorder="true" applyAlignment="true" applyProtection="false">
      <alignment horizontal="center" vertical="center" textRotation="0" wrapText="true" indent="0" shrinkToFit="false"/>
      <protection locked="true" hidden="false"/>
    </xf>
    <xf numFmtId="164" fontId="10" fillId="0" borderId="0" xfId="0" applyFont="true" applyBorder="false" applyAlignment="true" applyProtection="false">
      <alignment horizontal="general" vertical="bottom" textRotation="0" wrapText="false" indent="0" shrinkToFit="false"/>
      <protection locked="true" hidden="false"/>
    </xf>
    <xf numFmtId="168" fontId="33" fillId="0" borderId="8" xfId="0" applyFont="true" applyBorder="true" applyAlignment="true" applyProtection="false">
      <alignment horizontal="general" vertical="bottom" textRotation="0" wrapText="false" indent="0" shrinkToFit="false"/>
      <protection locked="true" hidden="false"/>
    </xf>
    <xf numFmtId="164" fontId="34" fillId="16" borderId="0" xfId="0" applyFont="true" applyBorder="true" applyAlignment="true" applyProtection="false">
      <alignment horizontal="left" vertical="center" textRotation="0" wrapText="false" indent="1" shrinkToFit="false"/>
      <protection locked="true" hidden="false"/>
    </xf>
    <xf numFmtId="164" fontId="28" fillId="16" borderId="0" xfId="0" applyFont="true" applyBorder="true" applyAlignment="true" applyProtection="false">
      <alignment horizontal="left" vertical="center" textRotation="0" wrapText="true" indent="0" shrinkToFit="false"/>
      <protection locked="true" hidden="false"/>
    </xf>
    <xf numFmtId="164" fontId="37" fillId="16" borderId="0" xfId="0" applyFont="true" applyBorder="true" applyAlignment="true" applyProtection="false">
      <alignment horizontal="left" vertical="center" textRotation="0" wrapText="false" indent="1" shrinkToFit="false"/>
      <protection locked="true" hidden="false"/>
    </xf>
    <xf numFmtId="164" fontId="18" fillId="17" borderId="2" xfId="0" applyFont="true" applyBorder="true" applyAlignment="true" applyProtection="false">
      <alignment horizontal="center" vertical="center" textRotation="0" wrapText="true" indent="0" shrinkToFit="false"/>
      <protection locked="true" hidden="false"/>
    </xf>
    <xf numFmtId="164" fontId="30" fillId="16" borderId="2" xfId="0" applyFont="true" applyBorder="true" applyAlignment="true" applyProtection="false">
      <alignment horizontal="center" vertical="center" textRotation="0" wrapText="true" indent="0" shrinkToFit="false"/>
      <protection locked="true" hidden="false"/>
    </xf>
    <xf numFmtId="165" fontId="30" fillId="16" borderId="2" xfId="0" applyFont="true" applyBorder="true" applyAlignment="true" applyProtection="false">
      <alignment horizontal="center" vertical="center" textRotation="0" wrapText="true" indent="0" shrinkToFit="false"/>
      <protection locked="true" hidden="false"/>
    </xf>
    <xf numFmtId="164" fontId="34" fillId="18" borderId="0" xfId="0" applyFont="true" applyBorder="true" applyAlignment="true" applyProtection="false">
      <alignment horizontal="left" vertical="center" textRotation="0" wrapText="false" indent="1" shrinkToFit="false"/>
      <protection locked="true" hidden="false"/>
    </xf>
    <xf numFmtId="164" fontId="12" fillId="18" borderId="0" xfId="0" applyFont="true" applyBorder="true" applyAlignment="true" applyProtection="false">
      <alignment horizontal="left" vertical="center" textRotation="0" wrapText="false" indent="1" shrinkToFit="false"/>
      <protection locked="true" hidden="false"/>
    </xf>
    <xf numFmtId="164" fontId="18" fillId="19" borderId="2" xfId="0" applyFont="true" applyBorder="true" applyAlignment="true" applyProtection="false">
      <alignment horizontal="center" vertical="center" textRotation="0" wrapText="true" indent="0" shrinkToFit="false"/>
      <protection locked="true" hidden="false"/>
    </xf>
    <xf numFmtId="164" fontId="30" fillId="18" borderId="2" xfId="0" applyFont="true" applyBorder="true" applyAlignment="true" applyProtection="false">
      <alignment horizontal="center" vertical="center" textRotation="0" wrapText="true" indent="0" shrinkToFit="false"/>
      <protection locked="true" hidden="false"/>
    </xf>
    <xf numFmtId="165" fontId="30" fillId="18" borderId="2" xfId="0" applyFont="true" applyBorder="true" applyAlignment="true" applyProtection="false">
      <alignment horizontal="center" vertical="center" textRotation="0" wrapText="true" indent="0" shrinkToFit="false"/>
      <protection locked="true" hidden="false"/>
    </xf>
    <xf numFmtId="167" fontId="30" fillId="18" borderId="2"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FFFFF"/>
      <rgbColor rgb="FFFF0000"/>
      <rgbColor rgb="FF00FF00"/>
      <rgbColor rgb="FF0000FF"/>
      <rgbColor rgb="FFE8EAF6"/>
      <rgbColor rgb="FFFF00FF"/>
      <rgbColor rgb="FF00FFFF"/>
      <rgbColor rgb="FF800000"/>
      <rgbColor rgb="FF008000"/>
      <rgbColor rgb="FF000080"/>
      <rgbColor rgb="FF808000"/>
      <rgbColor rgb="FF7B1FA2"/>
      <rgbColor rgb="FF008080"/>
      <rgbColor rgb="FFD0D0D0"/>
      <rgbColor rgb="FF888888"/>
      <rgbColor rgb="FFD6E4F0"/>
      <rgbColor rgb="FF993366"/>
      <rgbColor rgb="FFF2F2F2"/>
      <rgbColor rgb="FFE8F5E9"/>
      <rgbColor rgb="FF660066"/>
      <rgbColor rgb="FFFF8080"/>
      <rgbColor rgb="FF1565C0"/>
      <rgbColor rgb="FFD1C4E9"/>
      <rgbColor rgb="FF000080"/>
      <rgbColor rgb="FFFF00FF"/>
      <rgbColor rgb="FFF0F7FF"/>
      <rgbColor rgb="FF00FFFF"/>
      <rgbColor rgb="FF800080"/>
      <rgbColor rgb="FF800000"/>
      <rgbColor rgb="FF008080"/>
      <rgbColor rgb="FF0000FF"/>
      <rgbColor rgb="FF00CCFF"/>
      <rgbColor rgb="FFEBF5FB"/>
      <rgbColor rgb="FFC8E6C9"/>
      <rgbColor rgb="FFFFEBEE"/>
      <rgbColor rgb="FFBBDEFB"/>
      <rgbColor rgb="FFD9D9D9"/>
      <rgbColor rgb="FFE1BEE7"/>
      <rgbColor rgb="FFFFE0CC"/>
      <rgbColor rgb="FF4472C4"/>
      <rgbColor rgb="FF33CCCC"/>
      <rgbColor rgb="FF99CC00"/>
      <rgbColor rgb="FFFFCC00"/>
      <rgbColor rgb="FFFF9900"/>
      <rgbColor rgb="FFE65100"/>
      <rgbColor rgb="FF666666"/>
      <rgbColor rgb="FF8899BB"/>
      <rgbColor rgb="FF1B2A4A"/>
      <rgbColor rgb="FF2E7D32"/>
      <rgbColor rgb="FF003300"/>
      <rgbColor rgb="FF333300"/>
      <rgbColor rgb="FFC62828"/>
      <rgbColor rgb="FF993366"/>
      <rgbColor rgb="FF0D47A1"/>
      <rgbColor rgb="FF404040"/>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worksheet" Target="worksheets/sheet3.xml"/><Relationship Id="rId6" Type="http://schemas.openxmlformats.org/officeDocument/2006/relationships/worksheet" Target="worksheets/sheet4.xml"/><Relationship Id="rId7" Type="http://schemas.openxmlformats.org/officeDocument/2006/relationships/worksheet" Target="worksheets/sheet5.xml"/><Relationship Id="rId8" Type="http://schemas.openxmlformats.org/officeDocument/2006/relationships/worksheet" Target="worksheets/sheet6.xml"/><Relationship Id="rId9" Type="http://schemas.openxmlformats.org/officeDocument/2006/relationships/worksheet" Target="worksheets/sheet7.xml"/><Relationship Id="rId10" Type="http://schemas.openxmlformats.org/officeDocument/2006/relationships/sharedStrings" Target="sharedStrings.xml"/>
</Relationships>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B2A4A"/>
    <pageSetUpPr fitToPage="false"/>
  </sheetPr>
  <dimension ref="A1:K53"/>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3" min="2" style="1" width="50"/>
    <col collapsed="false" customWidth="true" hidden="false" outlineLevel="0" max="11" min="4" style="1" width="14"/>
  </cols>
  <sheetData>
    <row r="1" customFormat="false" ht="36" hidden="false" customHeight="true" outlineLevel="0" collapsed="false">
      <c r="A1" s="2"/>
      <c r="B1" s="3" t="s">
        <v>0</v>
      </c>
      <c r="C1" s="3"/>
      <c r="D1" s="3"/>
      <c r="E1" s="3"/>
      <c r="F1" s="3"/>
      <c r="G1" s="3"/>
      <c r="H1" s="3"/>
      <c r="I1" s="3"/>
      <c r="J1" s="3"/>
      <c r="K1" s="3"/>
    </row>
    <row r="2" customFormat="false" ht="19.5" hidden="false" customHeight="true" outlineLevel="0" collapsed="false">
      <c r="A2" s="2"/>
      <c r="B2" s="4" t="s">
        <v>1</v>
      </c>
      <c r="C2" s="4"/>
      <c r="D2" s="4"/>
      <c r="E2" s="4"/>
      <c r="F2" s="4"/>
      <c r="G2" s="4"/>
      <c r="H2" s="4"/>
      <c r="I2" s="4"/>
      <c r="J2" s="4"/>
      <c r="K2" s="4"/>
    </row>
    <row r="3" customFormat="false" ht="18" hidden="false" customHeight="true" outlineLevel="0" collapsed="false">
      <c r="A3" s="2"/>
      <c r="B3" s="5" t="s">
        <v>2</v>
      </c>
      <c r="C3" s="5"/>
      <c r="D3" s="5"/>
      <c r="E3" s="5"/>
      <c r="F3" s="5"/>
      <c r="G3" s="5"/>
      <c r="H3" s="5"/>
      <c r="I3" s="5"/>
      <c r="J3" s="5"/>
      <c r="K3" s="5"/>
    </row>
    <row r="5" customFormat="false" ht="18" hidden="false" customHeight="true" outlineLevel="0" collapsed="false"/>
    <row r="6" customFormat="false" ht="27.75" hidden="false" customHeight="true" outlineLevel="0" collapsed="false">
      <c r="B6" s="6" t="s">
        <v>3</v>
      </c>
      <c r="C6" s="6"/>
      <c r="D6" s="6"/>
      <c r="E6" s="6"/>
      <c r="F6" s="6"/>
      <c r="G6" s="6"/>
      <c r="H6" s="6"/>
      <c r="I6" s="6"/>
      <c r="J6" s="6"/>
    </row>
    <row r="7" customFormat="false" ht="79.5" hidden="false" customHeight="true" outlineLevel="0" collapsed="false">
      <c r="B7" s="7" t="s">
        <v>4</v>
      </c>
      <c r="C7" s="7"/>
      <c r="D7" s="7"/>
      <c r="E7" s="7"/>
      <c r="F7" s="7"/>
      <c r="G7" s="7"/>
      <c r="H7" s="7"/>
      <c r="I7" s="7"/>
      <c r="J7" s="7"/>
    </row>
    <row r="8" customFormat="false" ht="18" hidden="false" customHeight="true" outlineLevel="0" collapsed="false"/>
    <row r="9" customFormat="false" ht="27.75" hidden="false" customHeight="true" outlineLevel="0" collapsed="false">
      <c r="B9" s="6" t="s">
        <v>5</v>
      </c>
      <c r="C9" s="6"/>
      <c r="D9" s="6"/>
      <c r="E9" s="6"/>
      <c r="F9" s="6"/>
      <c r="G9" s="6"/>
      <c r="H9" s="6"/>
      <c r="I9" s="6"/>
      <c r="J9" s="6"/>
    </row>
    <row r="10" customFormat="false" ht="31.5" hidden="false" customHeight="true" outlineLevel="0" collapsed="false">
      <c r="B10" s="7" t="s">
        <v>6</v>
      </c>
      <c r="C10" s="7"/>
      <c r="D10" s="7"/>
      <c r="E10" s="7"/>
      <c r="F10" s="7"/>
      <c r="G10" s="7"/>
      <c r="H10" s="7"/>
      <c r="I10" s="7"/>
      <c r="J10" s="7"/>
    </row>
    <row r="11" customFormat="false" ht="31.5" hidden="false" customHeight="true" outlineLevel="0" collapsed="false">
      <c r="B11" s="7" t="s">
        <v>7</v>
      </c>
      <c r="C11" s="7"/>
      <c r="D11" s="7"/>
      <c r="E11" s="7"/>
      <c r="F11" s="7"/>
      <c r="G11" s="7"/>
      <c r="H11" s="7"/>
      <c r="I11" s="7"/>
      <c r="J11" s="7"/>
    </row>
    <row r="12" customFormat="false" ht="48" hidden="false" customHeight="true" outlineLevel="0" collapsed="false">
      <c r="B12" s="7" t="s">
        <v>8</v>
      </c>
      <c r="C12" s="7"/>
      <c r="D12" s="7"/>
      <c r="E12" s="7"/>
      <c r="F12" s="7"/>
      <c r="G12" s="7"/>
      <c r="H12" s="7"/>
      <c r="I12" s="7"/>
      <c r="J12" s="7"/>
    </row>
    <row r="13" customFormat="false" ht="18" hidden="false" customHeight="true" outlineLevel="0" collapsed="false"/>
    <row r="14" customFormat="false" ht="27.75" hidden="false" customHeight="true" outlineLevel="0" collapsed="false">
      <c r="B14" s="6" t="s">
        <v>9</v>
      </c>
      <c r="C14" s="6"/>
      <c r="D14" s="6"/>
      <c r="E14" s="6"/>
      <c r="F14" s="6"/>
      <c r="G14" s="6"/>
      <c r="H14" s="6"/>
      <c r="I14" s="6"/>
      <c r="J14" s="6"/>
    </row>
    <row r="15" customFormat="false" ht="79.5" hidden="false" customHeight="true" outlineLevel="0" collapsed="false">
      <c r="B15" s="7" t="s">
        <v>9</v>
      </c>
      <c r="C15" s="7"/>
      <c r="D15" s="7"/>
      <c r="E15" s="7"/>
      <c r="F15" s="7"/>
      <c r="G15" s="7"/>
      <c r="H15" s="7"/>
      <c r="I15" s="7"/>
      <c r="J15" s="7"/>
    </row>
    <row r="16" customFormat="false" ht="63.75" hidden="false" customHeight="true" outlineLevel="0" collapsed="false">
      <c r="B16" s="7" t="s">
        <v>10</v>
      </c>
      <c r="C16" s="7"/>
      <c r="D16" s="7"/>
      <c r="E16" s="7"/>
      <c r="F16" s="7"/>
      <c r="G16" s="7"/>
      <c r="H16" s="7"/>
      <c r="I16" s="7"/>
      <c r="J16" s="7"/>
    </row>
    <row r="17" customFormat="false" ht="63.75" hidden="false" customHeight="true" outlineLevel="0" collapsed="false">
      <c r="B17" s="7" t="s">
        <v>11</v>
      </c>
      <c r="C17" s="7"/>
      <c r="D17" s="7"/>
      <c r="E17" s="7"/>
      <c r="F17" s="7"/>
      <c r="G17" s="7"/>
      <c r="H17" s="7"/>
      <c r="I17" s="7"/>
      <c r="J17" s="7"/>
    </row>
    <row r="18" customFormat="false" ht="48" hidden="false" customHeight="true" outlineLevel="0" collapsed="false">
      <c r="B18" s="7" t="s">
        <v>12</v>
      </c>
      <c r="C18" s="7"/>
      <c r="D18" s="7"/>
      <c r="E18" s="7"/>
      <c r="F18" s="7"/>
      <c r="G18" s="7"/>
      <c r="H18" s="7"/>
      <c r="I18" s="7"/>
      <c r="J18" s="7"/>
    </row>
    <row r="19" customFormat="false" ht="48" hidden="false" customHeight="true" outlineLevel="0" collapsed="false">
      <c r="B19" s="8" t="s">
        <v>13</v>
      </c>
      <c r="C19" s="8"/>
      <c r="D19" s="8"/>
      <c r="E19" s="8"/>
      <c r="F19" s="8"/>
      <c r="G19" s="8"/>
      <c r="H19" s="8"/>
      <c r="I19" s="8"/>
      <c r="J19" s="8"/>
    </row>
    <row r="20" customFormat="false" ht="18" hidden="false" customHeight="true" outlineLevel="0" collapsed="false">
      <c r="B20" s="9" t="s">
        <v>14</v>
      </c>
    </row>
    <row r="21" customFormat="false" ht="27.75" hidden="false" customHeight="true" outlineLevel="0" collapsed="false">
      <c r="B21" s="10" t="s">
        <v>15</v>
      </c>
      <c r="C21" s="10"/>
      <c r="D21" s="10"/>
      <c r="E21" s="10"/>
      <c r="F21" s="10"/>
      <c r="G21" s="10"/>
      <c r="H21" s="10"/>
      <c r="I21" s="10"/>
      <c r="J21" s="10"/>
    </row>
    <row r="22" customFormat="false" ht="63.75" hidden="false" customHeight="true" outlineLevel="0" collapsed="false">
      <c r="B22" s="7" t="s">
        <v>16</v>
      </c>
      <c r="C22" s="7"/>
      <c r="D22" s="7"/>
      <c r="E22" s="7"/>
      <c r="F22" s="7"/>
      <c r="G22" s="7"/>
      <c r="H22" s="7"/>
      <c r="I22" s="7"/>
      <c r="J22" s="7"/>
    </row>
    <row r="23" customFormat="false" ht="18" hidden="false" customHeight="true" outlineLevel="0" collapsed="false"/>
    <row r="24" customFormat="false" ht="27.75" hidden="false" customHeight="true" outlineLevel="0" collapsed="false">
      <c r="B24" s="6" t="s">
        <v>17</v>
      </c>
      <c r="C24" s="6"/>
      <c r="D24" s="6"/>
      <c r="E24" s="6"/>
      <c r="F24" s="6"/>
      <c r="G24" s="6"/>
      <c r="H24" s="6"/>
      <c r="I24" s="6"/>
      <c r="J24" s="6"/>
    </row>
    <row r="25" customFormat="false" ht="48" hidden="false" customHeight="true" outlineLevel="0" collapsed="false">
      <c r="B25" s="7" t="s">
        <v>18</v>
      </c>
      <c r="C25" s="7"/>
      <c r="D25" s="7"/>
      <c r="E25" s="7"/>
      <c r="F25" s="7"/>
      <c r="G25" s="7"/>
      <c r="H25" s="7"/>
      <c r="I25" s="7"/>
      <c r="J25" s="7"/>
    </row>
    <row r="26" customFormat="false" ht="31.5" hidden="false" customHeight="true" outlineLevel="0" collapsed="false">
      <c r="B26" s="7" t="s">
        <v>19</v>
      </c>
      <c r="C26" s="7"/>
      <c r="D26" s="7"/>
      <c r="E26" s="7"/>
      <c r="F26" s="7"/>
      <c r="G26" s="7"/>
      <c r="H26" s="7"/>
      <c r="I26" s="7"/>
      <c r="J26" s="7"/>
    </row>
    <row r="27" customFormat="false" ht="31.5" hidden="false" customHeight="true" outlineLevel="0" collapsed="false">
      <c r="B27" s="7" t="s">
        <v>20</v>
      </c>
      <c r="C27" s="7"/>
      <c r="D27" s="7"/>
      <c r="E27" s="7"/>
      <c r="F27" s="7"/>
      <c r="G27" s="7"/>
      <c r="H27" s="7"/>
      <c r="I27" s="7"/>
      <c r="J27" s="7"/>
    </row>
    <row r="28" customFormat="false" ht="31.5" hidden="false" customHeight="true" outlineLevel="0" collapsed="false">
      <c r="B28" s="7" t="s">
        <v>21</v>
      </c>
      <c r="C28" s="7"/>
      <c r="D28" s="7"/>
      <c r="E28" s="7"/>
      <c r="F28" s="7"/>
      <c r="G28" s="7"/>
      <c r="H28" s="7"/>
      <c r="I28" s="7"/>
      <c r="J28" s="7"/>
    </row>
    <row r="29" customFormat="false" ht="31.5" hidden="false" customHeight="true" outlineLevel="0" collapsed="false">
      <c r="B29" s="7" t="s">
        <v>22</v>
      </c>
      <c r="C29" s="7"/>
      <c r="D29" s="7"/>
      <c r="E29" s="7"/>
      <c r="F29" s="7"/>
      <c r="G29" s="7"/>
      <c r="H29" s="7"/>
      <c r="I29" s="7"/>
      <c r="J29" s="7"/>
    </row>
    <row r="30" customFormat="false" ht="18" hidden="false" customHeight="true" outlineLevel="0" collapsed="false">
      <c r="B30" s="11" t="s">
        <v>23</v>
      </c>
    </row>
    <row r="31" customFormat="false" ht="27.75" hidden="false" customHeight="true" outlineLevel="0" collapsed="false">
      <c r="B31" s="10" t="s">
        <v>24</v>
      </c>
      <c r="C31" s="10"/>
      <c r="D31" s="10"/>
      <c r="E31" s="10"/>
      <c r="F31" s="10"/>
      <c r="G31" s="10"/>
      <c r="H31" s="10"/>
      <c r="I31" s="10"/>
      <c r="J31" s="10"/>
    </row>
    <row r="32" customFormat="false" ht="18" hidden="false" customHeight="true" outlineLevel="0" collapsed="false">
      <c r="B32" s="7" t="s">
        <v>25</v>
      </c>
      <c r="C32" s="7"/>
      <c r="D32" s="7"/>
      <c r="E32" s="7"/>
      <c r="F32" s="7"/>
      <c r="G32" s="7"/>
      <c r="H32" s="7"/>
      <c r="I32" s="7"/>
      <c r="J32" s="7"/>
    </row>
    <row r="33" customFormat="false" ht="18" hidden="false" customHeight="true" outlineLevel="0" collapsed="false">
      <c r="B33" s="12" t="s">
        <v>26</v>
      </c>
      <c r="C33" s="12"/>
      <c r="D33" s="12"/>
      <c r="E33" s="12"/>
      <c r="F33" s="12"/>
      <c r="G33" s="12"/>
      <c r="H33" s="12"/>
      <c r="I33" s="12"/>
      <c r="J33" s="12"/>
    </row>
    <row r="34" customFormat="false" ht="18" hidden="false" customHeight="true" outlineLevel="0" collapsed="false">
      <c r="B34" s="8" t="s">
        <v>27</v>
      </c>
      <c r="C34" s="8"/>
      <c r="D34" s="8"/>
      <c r="E34" s="8"/>
      <c r="F34" s="8"/>
      <c r="G34" s="8"/>
      <c r="H34" s="8"/>
      <c r="I34" s="8"/>
      <c r="J34" s="8"/>
    </row>
    <row r="35" customFormat="false" ht="18" hidden="false" customHeight="true" outlineLevel="0" collapsed="false"/>
    <row r="36" customFormat="false" ht="27.75" hidden="false" customHeight="true" outlineLevel="0" collapsed="false">
      <c r="B36" s="13" t="s">
        <v>28</v>
      </c>
      <c r="C36" s="13"/>
      <c r="D36" s="13"/>
      <c r="E36" s="13"/>
      <c r="F36" s="13"/>
      <c r="G36" s="13"/>
      <c r="H36" s="13"/>
      <c r="I36" s="13"/>
      <c r="J36" s="13"/>
    </row>
    <row r="37" customFormat="false" ht="31.5" hidden="false" customHeight="true" outlineLevel="0" collapsed="false">
      <c r="B37" s="8" t="s">
        <v>29</v>
      </c>
      <c r="C37" s="8"/>
      <c r="D37" s="8"/>
      <c r="E37" s="8"/>
      <c r="F37" s="8"/>
      <c r="G37" s="8"/>
      <c r="H37" s="8"/>
      <c r="I37" s="8"/>
      <c r="J37" s="8"/>
    </row>
    <row r="38" customFormat="false" ht="18" hidden="false" customHeight="true" outlineLevel="0" collapsed="false">
      <c r="B38" s="7"/>
      <c r="C38" s="7"/>
      <c r="D38" s="7"/>
      <c r="E38" s="7"/>
      <c r="F38" s="7"/>
      <c r="G38" s="7"/>
      <c r="H38" s="7"/>
      <c r="I38" s="7"/>
      <c r="J38" s="7"/>
    </row>
    <row r="39" customFormat="false" ht="31.5" hidden="false" customHeight="true" outlineLevel="0" collapsed="false">
      <c r="B39" s="12" t="s">
        <v>30</v>
      </c>
      <c r="C39" s="12"/>
      <c r="D39" s="12"/>
      <c r="E39" s="12"/>
      <c r="F39" s="12"/>
      <c r="G39" s="12"/>
      <c r="H39" s="12"/>
      <c r="I39" s="12"/>
      <c r="J39" s="12"/>
    </row>
    <row r="40" customFormat="false" ht="18" hidden="false" customHeight="true" outlineLevel="0" collapsed="false">
      <c r="B40" s="8" t="s">
        <v>31</v>
      </c>
      <c r="C40" s="8"/>
      <c r="D40" s="8"/>
      <c r="E40" s="8"/>
      <c r="F40" s="8"/>
      <c r="G40" s="8"/>
      <c r="H40" s="8"/>
      <c r="I40" s="8"/>
      <c r="J40" s="8"/>
    </row>
    <row r="41" customFormat="false" ht="18" hidden="false" customHeight="true" outlineLevel="0" collapsed="false">
      <c r="B41" s="7" t="s">
        <v>32</v>
      </c>
      <c r="C41" s="7"/>
      <c r="D41" s="7"/>
      <c r="E41" s="7"/>
      <c r="F41" s="7"/>
      <c r="G41" s="7"/>
      <c r="H41" s="7"/>
      <c r="I41" s="7"/>
      <c r="J41" s="7"/>
    </row>
    <row r="42" customFormat="false" ht="18" hidden="false" customHeight="true" outlineLevel="0" collapsed="false"/>
    <row r="43" customFormat="false" ht="27.75" hidden="false" customHeight="true" outlineLevel="0" collapsed="false">
      <c r="B43" s="6" t="s">
        <v>33</v>
      </c>
      <c r="C43" s="6"/>
      <c r="D43" s="6"/>
      <c r="E43" s="6"/>
      <c r="F43" s="6"/>
      <c r="G43" s="6"/>
      <c r="H43" s="6"/>
      <c r="I43" s="6"/>
      <c r="J43" s="6"/>
    </row>
    <row r="44" customFormat="false" ht="63.75" hidden="false" customHeight="true" outlineLevel="0" collapsed="false">
      <c r="B44" s="7" t="s">
        <v>34</v>
      </c>
      <c r="C44" s="7"/>
      <c r="D44" s="7"/>
      <c r="E44" s="7"/>
      <c r="F44" s="7"/>
      <c r="G44" s="7"/>
      <c r="H44" s="7"/>
      <c r="I44" s="7"/>
      <c r="J44" s="7"/>
    </row>
    <row r="45" customFormat="false" ht="18" hidden="false" customHeight="true" outlineLevel="0" collapsed="false"/>
    <row r="46" customFormat="false" ht="27.75" hidden="false" customHeight="true" outlineLevel="0" collapsed="false">
      <c r="B46" s="6" t="s">
        <v>35</v>
      </c>
      <c r="C46" s="6"/>
      <c r="D46" s="6"/>
      <c r="E46" s="6"/>
      <c r="F46" s="6"/>
      <c r="G46" s="6"/>
      <c r="H46" s="6"/>
      <c r="I46" s="6"/>
      <c r="J46" s="6"/>
    </row>
    <row r="47" customFormat="false" ht="63.75" hidden="false" customHeight="true" outlineLevel="0" collapsed="false">
      <c r="B47" s="7" t="s">
        <v>36</v>
      </c>
      <c r="C47" s="7"/>
      <c r="D47" s="7"/>
      <c r="E47" s="7"/>
      <c r="F47" s="7"/>
      <c r="G47" s="7"/>
      <c r="H47" s="7"/>
      <c r="I47" s="7"/>
      <c r="J47" s="7"/>
    </row>
    <row r="48" customFormat="false" ht="18" hidden="false" customHeight="true" outlineLevel="0" collapsed="false"/>
    <row r="49" customFormat="false" ht="27.75" hidden="false" customHeight="true" outlineLevel="0" collapsed="false">
      <c r="B49" s="6" t="s">
        <v>37</v>
      </c>
      <c r="C49" s="6"/>
      <c r="D49" s="6"/>
      <c r="E49" s="6"/>
      <c r="F49" s="6"/>
      <c r="G49" s="6"/>
      <c r="H49" s="6"/>
      <c r="I49" s="6"/>
      <c r="J49" s="6"/>
    </row>
    <row r="50" customFormat="false" ht="31.5" hidden="false" customHeight="true" outlineLevel="0" collapsed="false">
      <c r="B50" s="7" t="s">
        <v>38</v>
      </c>
      <c r="C50" s="7"/>
      <c r="D50" s="7"/>
      <c r="E50" s="7"/>
      <c r="F50" s="7"/>
      <c r="G50" s="7"/>
      <c r="H50" s="7"/>
      <c r="I50" s="7"/>
      <c r="J50" s="7"/>
    </row>
    <row r="51" customFormat="false" ht="31.5" hidden="false" customHeight="true" outlineLevel="0" collapsed="false">
      <c r="B51" s="7" t="s">
        <v>39</v>
      </c>
      <c r="C51" s="7"/>
      <c r="D51" s="7"/>
      <c r="E51" s="7"/>
      <c r="F51" s="7"/>
      <c r="G51" s="7"/>
      <c r="H51" s="7"/>
      <c r="I51" s="7"/>
      <c r="J51" s="7"/>
    </row>
    <row r="52" customFormat="false" ht="31.5" hidden="false" customHeight="true" outlineLevel="0" collapsed="false">
      <c r="B52" s="7" t="s">
        <v>40</v>
      </c>
      <c r="C52" s="7"/>
      <c r="D52" s="7"/>
      <c r="E52" s="7"/>
      <c r="F52" s="7"/>
      <c r="G52" s="7"/>
      <c r="H52" s="7"/>
      <c r="I52" s="7"/>
      <c r="J52" s="7"/>
    </row>
    <row r="53" customFormat="false" ht="31.5" hidden="false" customHeight="true" outlineLevel="0" collapsed="false">
      <c r="B53" s="7" t="s">
        <v>41</v>
      </c>
      <c r="C53" s="7"/>
      <c r="D53" s="7"/>
      <c r="E53" s="7"/>
      <c r="F53" s="7"/>
      <c r="G53" s="7"/>
      <c r="H53" s="7"/>
      <c r="I53" s="7"/>
      <c r="J53" s="7"/>
    </row>
  </sheetData>
  <mergeCells count="42">
    <mergeCell ref="B1:K1"/>
    <mergeCell ref="B2:K2"/>
    <mergeCell ref="B3:K3"/>
    <mergeCell ref="B6:J6"/>
    <mergeCell ref="B7:J7"/>
    <mergeCell ref="B9:J9"/>
    <mergeCell ref="B10:J10"/>
    <mergeCell ref="B11:J11"/>
    <mergeCell ref="B12:J12"/>
    <mergeCell ref="B14:J14"/>
    <mergeCell ref="B15:J15"/>
    <mergeCell ref="B16:J16"/>
    <mergeCell ref="B17:J17"/>
    <mergeCell ref="B18:J18"/>
    <mergeCell ref="B19:J19"/>
    <mergeCell ref="B21:J21"/>
    <mergeCell ref="B22:J22"/>
    <mergeCell ref="B24:J24"/>
    <mergeCell ref="B25:J25"/>
    <mergeCell ref="B26:J26"/>
    <mergeCell ref="B27:J27"/>
    <mergeCell ref="B28:J28"/>
    <mergeCell ref="B29:J29"/>
    <mergeCell ref="B31:J31"/>
    <mergeCell ref="B32:J32"/>
    <mergeCell ref="B33:J33"/>
    <mergeCell ref="B34:J34"/>
    <mergeCell ref="B36:J36"/>
    <mergeCell ref="B37:J37"/>
    <mergeCell ref="B38:J38"/>
    <mergeCell ref="B39:J39"/>
    <mergeCell ref="B40:J40"/>
    <mergeCell ref="B41:J41"/>
    <mergeCell ref="B43:J43"/>
    <mergeCell ref="B44:J44"/>
    <mergeCell ref="B46:J46"/>
    <mergeCell ref="B47:J47"/>
    <mergeCell ref="B49:J49"/>
    <mergeCell ref="B50:J50"/>
    <mergeCell ref="B51:J51"/>
    <mergeCell ref="B52:J52"/>
    <mergeCell ref="B53:J53"/>
  </mergeCell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tabColor rgb="FF1565C0"/>
    <pageSetUpPr fitToPage="false"/>
  </sheetPr>
  <dimension ref="A1:N93"/>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1" width="3"/>
    <col collapsed="false" customWidth="true" hidden="false" outlineLevel="0" max="13" min="2" style="1" width="14"/>
    <col collapsed="false" customWidth="true" hidden="false" outlineLevel="0" max="14" min="14" style="1" width="3"/>
  </cols>
  <sheetData>
    <row r="1" customFormat="false" ht="39.75" hidden="false" customHeight="true" outlineLevel="0" collapsed="false">
      <c r="A1" s="14" t="s">
        <v>42</v>
      </c>
      <c r="B1" s="14"/>
      <c r="C1" s="14"/>
      <c r="D1" s="14"/>
      <c r="E1" s="14"/>
      <c r="F1" s="14"/>
      <c r="G1" s="14"/>
      <c r="H1" s="14"/>
      <c r="I1" s="14"/>
      <c r="J1" s="14"/>
      <c r="K1" s="14"/>
      <c r="L1" s="14"/>
      <c r="M1" s="14"/>
      <c r="N1" s="14"/>
    </row>
    <row r="2" customFormat="false" ht="19.5" hidden="false" customHeight="true" outlineLevel="0" collapsed="false">
      <c r="A2" s="15" t="s">
        <v>43</v>
      </c>
      <c r="B2" s="15"/>
      <c r="C2" s="15"/>
      <c r="D2" s="15"/>
      <c r="E2" s="15"/>
      <c r="F2" s="15"/>
      <c r="G2" s="15"/>
      <c r="H2" s="15"/>
      <c r="I2" s="15"/>
      <c r="J2" s="15"/>
      <c r="K2" s="15"/>
      <c r="L2" s="15"/>
      <c r="M2" s="15"/>
      <c r="N2" s="15"/>
    </row>
    <row r="3" customFormat="false" ht="7.5" hidden="false" customHeight="true" outlineLevel="0" collapsed="false"/>
    <row r="4" customFormat="false" ht="27.75" hidden="false" customHeight="true" outlineLevel="0" collapsed="false">
      <c r="B4" s="6" t="s">
        <v>44</v>
      </c>
      <c r="C4" s="6"/>
      <c r="D4" s="6"/>
      <c r="E4" s="6"/>
      <c r="F4" s="6"/>
      <c r="G4" s="6"/>
      <c r="H4" s="6"/>
      <c r="I4" s="6"/>
      <c r="J4" s="6"/>
      <c r="K4" s="6"/>
      <c r="L4" s="6"/>
      <c r="M4" s="6"/>
    </row>
    <row r="6" customFormat="false" ht="18" hidden="false" customHeight="true" outlineLevel="0" collapsed="false">
      <c r="B6" s="16" t="s">
        <v>45</v>
      </c>
      <c r="C6" s="16"/>
      <c r="D6" s="16"/>
      <c r="F6" s="16" t="s">
        <v>46</v>
      </c>
      <c r="G6" s="16"/>
      <c r="H6" s="16"/>
      <c r="J6" s="16" t="s">
        <v>47</v>
      </c>
      <c r="K6" s="16"/>
      <c r="L6" s="16"/>
    </row>
    <row r="7" customFormat="false" ht="39.75" hidden="false" customHeight="true" outlineLevel="0" collapsed="false">
      <c r="B7" s="17" t="n">
        <f aca="false">'Session Log'!G204+'Sports Betting'!H204</f>
        <v>0</v>
      </c>
      <c r="C7" s="17"/>
      <c r="D7" s="17"/>
      <c r="F7" s="18" t="n">
        <f aca="false">'Session Log'!H204+'Sports Betting'!I204</f>
        <v>0</v>
      </c>
      <c r="G7" s="18"/>
      <c r="H7" s="18"/>
      <c r="J7" s="17" t="n">
        <f aca="false">B7-F7</f>
        <v>0</v>
      </c>
      <c r="K7" s="17"/>
      <c r="L7" s="17"/>
    </row>
    <row r="8" customFormat="false" ht="18" hidden="false" customHeight="true" outlineLevel="0" collapsed="false">
      <c r="B8" s="17"/>
      <c r="C8" s="17"/>
      <c r="D8" s="17"/>
      <c r="F8" s="18"/>
      <c r="G8" s="18"/>
      <c r="H8" s="18"/>
      <c r="J8" s="17"/>
      <c r="K8" s="17"/>
      <c r="L8" s="17"/>
    </row>
    <row r="9" customFormat="false" ht="7.5" hidden="false" customHeight="true" outlineLevel="0" collapsed="false"/>
    <row r="10" customFormat="false" ht="27.75" hidden="false" customHeight="true" outlineLevel="0" collapsed="false">
      <c r="B10" s="6" t="s">
        <v>48</v>
      </c>
      <c r="C10" s="6"/>
      <c r="D10" s="6"/>
      <c r="E10" s="6"/>
      <c r="F10" s="6"/>
      <c r="G10" s="6"/>
      <c r="H10" s="6"/>
      <c r="I10" s="6"/>
      <c r="J10" s="6"/>
      <c r="K10" s="6"/>
      <c r="L10" s="6"/>
      <c r="M10" s="6"/>
    </row>
    <row r="12" customFormat="false" ht="18" hidden="false" customHeight="true" outlineLevel="0" collapsed="false">
      <c r="B12" s="16" t="s">
        <v>49</v>
      </c>
      <c r="C12" s="16"/>
      <c r="D12" s="16"/>
      <c r="F12" s="16" t="s">
        <v>50</v>
      </c>
      <c r="G12" s="16"/>
      <c r="H12" s="16"/>
      <c r="J12" s="16" t="s">
        <v>51</v>
      </c>
      <c r="K12" s="16"/>
      <c r="L12" s="16"/>
    </row>
    <row r="13" customFormat="false" ht="39.75" hidden="false" customHeight="true" outlineLevel="0" collapsed="false">
      <c r="B13" s="17" t="n">
        <f aca="false">F7*0.9</f>
        <v>0</v>
      </c>
      <c r="C13" s="17"/>
      <c r="D13" s="17"/>
      <c r="F13" s="19" t="n">
        <f aca="false">MIN(B13,B7)</f>
        <v>0</v>
      </c>
      <c r="G13" s="19"/>
      <c r="H13" s="19"/>
      <c r="J13" s="18" t="n">
        <f aca="false">MAX(B7-F13,0)</f>
        <v>0</v>
      </c>
      <c r="K13" s="18"/>
      <c r="L13" s="18"/>
    </row>
    <row r="14" customFormat="false" ht="18" hidden="false" customHeight="true" outlineLevel="0" collapsed="false">
      <c r="B14" s="17"/>
      <c r="C14" s="17"/>
      <c r="D14" s="17"/>
      <c r="F14" s="19"/>
      <c r="G14" s="19"/>
      <c r="H14" s="19"/>
      <c r="J14" s="18"/>
      <c r="K14" s="18"/>
      <c r="L14" s="18"/>
    </row>
    <row r="15" customFormat="false" ht="7.5" hidden="false" customHeight="true" outlineLevel="0" collapsed="false"/>
    <row r="16" customFormat="false" ht="27.75" hidden="false" customHeight="true" outlineLevel="0" collapsed="false">
      <c r="B16" s="6" t="s">
        <v>52</v>
      </c>
      <c r="C16" s="6"/>
      <c r="D16" s="6"/>
      <c r="E16" s="6"/>
      <c r="F16" s="6"/>
      <c r="G16" s="6"/>
      <c r="H16" s="6"/>
      <c r="I16" s="6"/>
      <c r="J16" s="6"/>
      <c r="K16" s="6"/>
      <c r="L16" s="6"/>
      <c r="M16" s="6"/>
    </row>
    <row r="18" customFormat="false" ht="25.5" hidden="false" customHeight="true" outlineLevel="0" collapsed="false">
      <c r="B18" s="20"/>
      <c r="C18" s="20"/>
      <c r="D18" s="20"/>
      <c r="E18" s="21" t="s">
        <v>53</v>
      </c>
      <c r="F18" s="21"/>
      <c r="G18" s="21"/>
      <c r="H18" s="22" t="s">
        <v>54</v>
      </c>
      <c r="I18" s="22"/>
      <c r="J18" s="22"/>
      <c r="K18" s="20" t="s">
        <v>55</v>
      </c>
      <c r="L18" s="20"/>
      <c r="M18" s="20"/>
    </row>
    <row r="19" customFormat="false" ht="24" hidden="false" customHeight="true" outlineLevel="0" collapsed="false">
      <c r="B19" s="23" t="s">
        <v>56</v>
      </c>
      <c r="C19" s="23"/>
      <c r="D19" s="23"/>
      <c r="E19" s="24" t="n">
        <f aca="false">B7</f>
        <v>0</v>
      </c>
      <c r="F19" s="24"/>
      <c r="G19" s="24"/>
      <c r="H19" s="25" t="n">
        <f aca="false">B7</f>
        <v>0</v>
      </c>
      <c r="I19" s="25"/>
      <c r="J19" s="25"/>
      <c r="K19" s="26" t="n">
        <f aca="false">E19-H19</f>
        <v>0</v>
      </c>
      <c r="L19" s="26"/>
      <c r="M19" s="26"/>
    </row>
    <row r="20" customFormat="false" ht="24" hidden="false" customHeight="true" outlineLevel="0" collapsed="false">
      <c r="B20" s="27" t="s">
        <v>57</v>
      </c>
      <c r="C20" s="27"/>
      <c r="D20" s="27"/>
      <c r="E20" s="28" t="n">
        <f aca="false">MIN(F7,B7)</f>
        <v>0</v>
      </c>
      <c r="F20" s="28"/>
      <c r="G20" s="28"/>
      <c r="H20" s="28" t="n">
        <f aca="false">MIN(F7*0.9,B7)</f>
        <v>0</v>
      </c>
      <c r="I20" s="28"/>
      <c r="J20" s="28"/>
      <c r="K20" s="29" t="n">
        <f aca="false">E20-H20</f>
        <v>0</v>
      </c>
      <c r="L20" s="29"/>
      <c r="M20" s="29"/>
    </row>
    <row r="21" customFormat="false" ht="24" hidden="false" customHeight="true" outlineLevel="0" collapsed="false">
      <c r="B21" s="23" t="s">
        <v>58</v>
      </c>
      <c r="C21" s="23"/>
      <c r="D21" s="23"/>
      <c r="E21" s="24" t="n">
        <f aca="false">E19-E20</f>
        <v>0</v>
      </c>
      <c r="F21" s="24"/>
      <c r="G21" s="24"/>
      <c r="H21" s="25" t="n">
        <f aca="false">H19-H20</f>
        <v>0</v>
      </c>
      <c r="I21" s="25"/>
      <c r="J21" s="25"/>
      <c r="K21" s="26" t="n">
        <f aca="false">H21-E21</f>
        <v>0</v>
      </c>
      <c r="L21" s="26"/>
      <c r="M21" s="26"/>
    </row>
    <row r="22" customFormat="false" ht="24" hidden="false" customHeight="true" outlineLevel="0" collapsed="false">
      <c r="B22" s="27" t="s">
        <v>59</v>
      </c>
      <c r="C22" s="27"/>
      <c r="D22" s="27"/>
      <c r="E22" s="28" t="n">
        <f aca="false">E21*D25</f>
        <v>0</v>
      </c>
      <c r="F22" s="28"/>
      <c r="G22" s="28"/>
      <c r="H22" s="28" t="n">
        <f aca="false">H21*D25</f>
        <v>0</v>
      </c>
      <c r="I22" s="28"/>
      <c r="J22" s="28"/>
      <c r="K22" s="29" t="n">
        <f aca="false">H22-E22</f>
        <v>0</v>
      </c>
      <c r="L22" s="29"/>
      <c r="M22" s="29"/>
    </row>
    <row r="23" customFormat="false" ht="7.5" hidden="false" customHeight="true" outlineLevel="0" collapsed="false"/>
    <row r="24" customFormat="false" ht="27.75" hidden="false" customHeight="true" outlineLevel="0" collapsed="false">
      <c r="B24" s="6" t="s">
        <v>60</v>
      </c>
      <c r="C24" s="6"/>
      <c r="D24" s="6"/>
      <c r="E24" s="6"/>
      <c r="F24" s="6"/>
      <c r="G24" s="6"/>
      <c r="H24" s="6"/>
      <c r="I24" s="6"/>
      <c r="J24" s="6"/>
      <c r="K24" s="6"/>
      <c r="L24" s="6"/>
      <c r="M24" s="6"/>
    </row>
    <row r="25" customFormat="false" ht="30" hidden="false" customHeight="true" outlineLevel="0" collapsed="false">
      <c r="B25" s="30" t="s">
        <v>61</v>
      </c>
      <c r="C25" s="30"/>
      <c r="D25" s="31" t="n">
        <v>0.24</v>
      </c>
      <c r="E25" s="31"/>
      <c r="G25" s="30" t="s">
        <v>62</v>
      </c>
      <c r="H25" s="30"/>
      <c r="I25" s="31" t="n">
        <v>0.0637</v>
      </c>
      <c r="J25" s="31"/>
      <c r="K25" s="32" t="s">
        <v>63</v>
      </c>
      <c r="L25" s="33" t="s">
        <v>64</v>
      </c>
      <c r="M25" s="33"/>
    </row>
    <row r="26" customFormat="false" ht="19.5" hidden="false" customHeight="true" outlineLevel="0" collapsed="false">
      <c r="B26" s="34" t="s">
        <v>65</v>
      </c>
      <c r="C26" s="34"/>
      <c r="D26" s="34"/>
      <c r="E26" s="34"/>
      <c r="F26" s="34"/>
      <c r="G26" s="34"/>
      <c r="H26" s="34"/>
      <c r="I26" s="34"/>
      <c r="J26" s="34"/>
      <c r="K26" s="34"/>
      <c r="L26" s="34"/>
      <c r="M26" s="34"/>
    </row>
    <row r="27" customFormat="false" ht="19.5" hidden="false" customHeight="true" outlineLevel="0" collapsed="false">
      <c r="B27" s="35" t="str">
        <f aca="false">IF(OR(L25="CT*",L25="IL*",L25="IN*",L25="KS*",L25="MA*",L25="NC*",L25="OH*",L25="RI*",L25="WV*",L25="WI*"),"Your state does not allow gambling loss deductions. You owe state tax on 100% of gross winnings.","Your state allows gambling loss deductions (verify current conformity with your CPA).")</f>
        <v>Your state allows gambling loss deductions (verify current conformity with your CPA).</v>
      </c>
      <c r="C27" s="35"/>
      <c r="D27" s="35"/>
      <c r="E27" s="35"/>
      <c r="F27" s="35"/>
      <c r="G27" s="35"/>
      <c r="H27" s="35"/>
      <c r="I27" s="35"/>
      <c r="J27" s="35"/>
      <c r="K27" s="35"/>
      <c r="L27" s="35"/>
      <c r="M27" s="35"/>
    </row>
    <row r="29" customFormat="false" ht="25.5" hidden="false" customHeight="true" outlineLevel="0" collapsed="false">
      <c r="B29" s="23" t="s">
        <v>66</v>
      </c>
      <c r="C29" s="23"/>
      <c r="D29" s="23"/>
      <c r="E29" s="23"/>
      <c r="F29" s="23"/>
      <c r="G29" s="36" t="n">
        <f aca="false">J13</f>
        <v>0</v>
      </c>
      <c r="H29" s="36"/>
      <c r="I29" s="36"/>
      <c r="J29" s="36"/>
      <c r="K29" s="37"/>
      <c r="L29" s="37"/>
      <c r="M29" s="37"/>
    </row>
    <row r="30" customFormat="false" ht="25.5" hidden="false" customHeight="true" outlineLevel="0" collapsed="false">
      <c r="B30" s="27" t="s">
        <v>67</v>
      </c>
      <c r="C30" s="27"/>
      <c r="D30" s="27"/>
      <c r="E30" s="27"/>
      <c r="F30" s="27"/>
      <c r="G30" s="38" t="n">
        <f aca="false">G29*D25</f>
        <v>0</v>
      </c>
      <c r="H30" s="38"/>
      <c r="I30" s="38"/>
      <c r="J30" s="38"/>
      <c r="K30" s="39"/>
      <c r="L30" s="39"/>
      <c r="M30" s="39"/>
    </row>
    <row r="31" customFormat="false" ht="25.5" hidden="false" customHeight="true" outlineLevel="0" collapsed="false">
      <c r="B31" s="23" t="s">
        <v>68</v>
      </c>
      <c r="C31" s="23"/>
      <c r="D31" s="23"/>
      <c r="E31" s="23"/>
      <c r="F31" s="23"/>
      <c r="G31" s="36" t="n">
        <f aca="false">IF(OR(L25="CT*",L25="IL*",L25="IN*",L25="KS*",L25="MA*",L25="NC*",L25="OH*",L25="RI*",L25="WV*",L25="WI*"),B7*I25,G29*I25)</f>
        <v>0</v>
      </c>
      <c r="H31" s="36"/>
      <c r="I31" s="36"/>
      <c r="J31" s="36"/>
      <c r="K31" s="37"/>
      <c r="L31" s="37"/>
      <c r="M31" s="37"/>
    </row>
    <row r="32" customFormat="false" ht="25.5" hidden="false" customHeight="true" outlineLevel="0" collapsed="false">
      <c r="B32" s="40" t="s">
        <v>69</v>
      </c>
      <c r="C32" s="40"/>
      <c r="D32" s="40"/>
      <c r="E32" s="40"/>
      <c r="F32" s="40"/>
      <c r="G32" s="41" t="n">
        <f aca="false">G30+G31</f>
        <v>0</v>
      </c>
      <c r="H32" s="41"/>
      <c r="I32" s="41"/>
      <c r="J32" s="41"/>
      <c r="K32" s="42"/>
      <c r="L32" s="42"/>
      <c r="M32" s="42"/>
    </row>
    <row r="33" customFormat="false" ht="25.5" hidden="false" customHeight="true" outlineLevel="0" collapsed="false">
      <c r="B33" s="43" t="s">
        <v>70</v>
      </c>
      <c r="C33" s="43"/>
      <c r="D33" s="43"/>
      <c r="E33" s="43"/>
      <c r="F33" s="43"/>
      <c r="G33" s="44" t="n">
        <f aca="false">J7-G32</f>
        <v>0</v>
      </c>
      <c r="H33" s="44"/>
      <c r="I33" s="44"/>
      <c r="J33" s="44"/>
      <c r="K33" s="45"/>
      <c r="L33" s="45"/>
      <c r="M33" s="45"/>
    </row>
    <row r="34" customFormat="false" ht="7.5" hidden="false" customHeight="true" outlineLevel="0" collapsed="false"/>
    <row r="35" customFormat="false" ht="27.75" hidden="false" customHeight="true" outlineLevel="0" collapsed="false">
      <c r="B35" s="46" t="s">
        <v>71</v>
      </c>
      <c r="C35" s="46"/>
      <c r="D35" s="46"/>
      <c r="E35" s="46"/>
      <c r="F35" s="46"/>
      <c r="G35" s="46"/>
      <c r="H35" s="46"/>
      <c r="I35" s="46"/>
      <c r="J35" s="46"/>
      <c r="K35" s="46"/>
      <c r="L35" s="46"/>
      <c r="M35" s="46"/>
    </row>
    <row r="36" customFormat="false" ht="25.5" hidden="false" customHeight="true" outlineLevel="0" collapsed="false">
      <c r="B36" s="47" t="s">
        <v>72</v>
      </c>
      <c r="C36" s="47"/>
      <c r="D36" s="47"/>
      <c r="E36" s="47"/>
      <c r="F36" s="47"/>
      <c r="G36" s="48" t="n">
        <v>0</v>
      </c>
      <c r="H36" s="48"/>
      <c r="I36" s="48"/>
      <c r="J36" s="48"/>
    </row>
    <row r="37" customFormat="false" ht="25.5" hidden="false" customHeight="true" outlineLevel="0" collapsed="false">
      <c r="B37" s="47" t="s">
        <v>73</v>
      </c>
      <c r="C37" s="47"/>
      <c r="D37" s="47"/>
      <c r="E37" s="47"/>
      <c r="F37" s="47"/>
      <c r="G37" s="49" t="s">
        <v>74</v>
      </c>
      <c r="H37" s="49"/>
      <c r="I37" s="49"/>
      <c r="J37" s="49"/>
    </row>
    <row r="38" customFormat="false" ht="25.5" hidden="false" customHeight="true" outlineLevel="0" collapsed="false">
      <c r="B38" s="50" t="s">
        <v>75</v>
      </c>
      <c r="C38" s="50"/>
      <c r="D38" s="50"/>
      <c r="E38" s="50"/>
      <c r="F38" s="50"/>
      <c r="G38" s="51" t="n">
        <f aca="false">IF(G37="Single",16100,IF(G37="MFJ",32200,IF(G37="MFS",16100,IF(G37="HOH",24150,16100))))</f>
        <v>16100</v>
      </c>
      <c r="H38" s="51"/>
      <c r="I38" s="51"/>
      <c r="J38" s="51"/>
    </row>
    <row r="39" customFormat="false" ht="25.5" hidden="false" customHeight="true" outlineLevel="0" collapsed="false">
      <c r="B39" s="47" t="s">
        <v>76</v>
      </c>
      <c r="C39" s="47"/>
      <c r="D39" s="47"/>
      <c r="E39" s="47"/>
      <c r="F39" s="47"/>
      <c r="G39" s="52" t="n">
        <f aca="false">G36+F13</f>
        <v>0</v>
      </c>
      <c r="H39" s="52"/>
      <c r="I39" s="52"/>
      <c r="J39" s="52"/>
    </row>
    <row r="40" customFormat="false" ht="36" hidden="false" customHeight="true" outlineLevel="0" collapsed="false">
      <c r="B40" s="53" t="str">
        <f aca="false">IF(G39&lt;G38,"⚠ WARNING: Your itemized deductions are LESS than the standard deduction. You are better off taking the standard deduction, but that means you CANNOT deduct any gambling losses. You will owe tax on 100% of your gross winnings.","✓ Itemizing makes sense. your deductions exceed the standard deduction.")</f>
        <v>⚠ WARNING: Your itemized deductions are LESS than the standard deduction. You are better off taking the standard deduction, but that means you CANNOT deduct any gambling losses. You will owe tax on 100% of your gross winnings.</v>
      </c>
      <c r="C40" s="53"/>
      <c r="D40" s="53"/>
      <c r="E40" s="53"/>
      <c r="F40" s="53"/>
      <c r="G40" s="53"/>
      <c r="H40" s="53"/>
      <c r="I40" s="53"/>
      <c r="J40" s="53"/>
      <c r="K40" s="53"/>
      <c r="L40" s="53"/>
      <c r="M40" s="53"/>
    </row>
    <row r="41" customFormat="false" ht="7.5" hidden="false" customHeight="true" outlineLevel="0" collapsed="false">
      <c r="B41" s="54" t="s">
        <v>77</v>
      </c>
      <c r="C41" s="54"/>
      <c r="D41" s="54"/>
      <c r="E41" s="54"/>
      <c r="F41" s="54"/>
      <c r="G41" s="54"/>
      <c r="H41" s="54"/>
      <c r="I41" s="54"/>
      <c r="J41" s="54"/>
      <c r="K41" s="54"/>
      <c r="L41" s="54"/>
    </row>
    <row r="42" customFormat="false" ht="27.75" hidden="false" customHeight="true" outlineLevel="0" collapsed="false">
      <c r="B42" s="6" t="s">
        <v>78</v>
      </c>
      <c r="C42" s="6"/>
      <c r="D42" s="6"/>
      <c r="E42" s="6"/>
      <c r="F42" s="6"/>
      <c r="G42" s="6"/>
      <c r="H42" s="6"/>
      <c r="I42" s="6"/>
      <c r="J42" s="6"/>
      <c r="K42" s="6"/>
      <c r="L42" s="6"/>
      <c r="M42" s="6"/>
    </row>
    <row r="44" customFormat="false" ht="24" hidden="false" customHeight="true" outlineLevel="0" collapsed="false">
      <c r="B44" s="23" t="s">
        <v>79</v>
      </c>
      <c r="C44" s="23"/>
      <c r="D44" s="23"/>
      <c r="E44" s="23"/>
      <c r="F44" s="23"/>
      <c r="G44" s="55" t="n">
        <f aca="false">COUNTA('W-2G Tracker'!B4:B103)</f>
        <v>0</v>
      </c>
      <c r="H44" s="55"/>
      <c r="I44" s="55"/>
      <c r="J44" s="55"/>
      <c r="K44" s="37"/>
      <c r="L44" s="37"/>
      <c r="M44" s="37"/>
    </row>
    <row r="45" customFormat="false" ht="24" hidden="false" customHeight="true" outlineLevel="0" collapsed="false">
      <c r="B45" s="27" t="s">
        <v>80</v>
      </c>
      <c r="C45" s="27"/>
      <c r="D45" s="27"/>
      <c r="E45" s="27"/>
      <c r="F45" s="27"/>
      <c r="G45" s="56" t="n">
        <f aca="false">'W-2G Tracker'!F104</f>
        <v>0</v>
      </c>
      <c r="H45" s="56"/>
      <c r="I45" s="56"/>
      <c r="J45" s="56"/>
      <c r="K45" s="39"/>
      <c r="L45" s="39"/>
      <c r="M45" s="39"/>
    </row>
    <row r="46" customFormat="false" ht="24" hidden="false" customHeight="true" outlineLevel="0" collapsed="false">
      <c r="B46" s="23" t="s">
        <v>81</v>
      </c>
      <c r="C46" s="23"/>
      <c r="D46" s="23"/>
      <c r="E46" s="23"/>
      <c r="F46" s="23"/>
      <c r="G46" s="57" t="n">
        <f aca="false">'W-2G Tracker'!G104</f>
        <v>0</v>
      </c>
      <c r="H46" s="57"/>
      <c r="I46" s="57"/>
      <c r="J46" s="57"/>
      <c r="K46" s="37"/>
      <c r="L46" s="37"/>
      <c r="M46" s="37"/>
    </row>
    <row r="47" customFormat="false" ht="24" hidden="false" customHeight="true" outlineLevel="0" collapsed="false">
      <c r="B47" s="27" t="s">
        <v>82</v>
      </c>
      <c r="C47" s="27"/>
      <c r="D47" s="27"/>
      <c r="E47" s="27"/>
      <c r="F47" s="27"/>
      <c r="G47" s="56" t="n">
        <f aca="false">'W-2G Tracker'!H104</f>
        <v>0</v>
      </c>
      <c r="H47" s="56"/>
      <c r="I47" s="56"/>
      <c r="J47" s="56"/>
      <c r="K47" s="39"/>
      <c r="L47" s="39"/>
      <c r="M47" s="39"/>
    </row>
    <row r="48" customFormat="false" ht="24" hidden="false" customHeight="true" outlineLevel="0" collapsed="false">
      <c r="B48" s="23" t="s">
        <v>83</v>
      </c>
      <c r="C48" s="23"/>
      <c r="D48" s="23"/>
      <c r="E48" s="23"/>
      <c r="F48" s="23"/>
      <c r="G48" s="55" t="n">
        <f aca="false">'W-2G Tracker'!J104</f>
        <v>0</v>
      </c>
      <c r="H48" s="55"/>
      <c r="I48" s="55"/>
      <c r="J48" s="55"/>
      <c r="K48" s="37"/>
      <c r="L48" s="37"/>
      <c r="M48" s="37"/>
    </row>
    <row r="49" customFormat="false" ht="7.5" hidden="false" customHeight="true" outlineLevel="0" collapsed="false"/>
    <row r="50" customFormat="false" ht="27.75" hidden="false" customHeight="true" outlineLevel="0" collapsed="false">
      <c r="B50" s="6" t="s">
        <v>84</v>
      </c>
      <c r="C50" s="6"/>
      <c r="D50" s="6"/>
      <c r="E50" s="6"/>
      <c r="F50" s="6"/>
      <c r="G50" s="6"/>
      <c r="H50" s="6"/>
      <c r="I50" s="6"/>
      <c r="J50" s="6"/>
      <c r="K50" s="6"/>
      <c r="L50" s="6"/>
      <c r="M50" s="6"/>
    </row>
    <row r="51" customFormat="false" ht="24" hidden="false" customHeight="true" outlineLevel="0" collapsed="false">
      <c r="B51" s="58"/>
      <c r="C51" s="58"/>
      <c r="D51" s="58" t="s">
        <v>85</v>
      </c>
      <c r="E51" s="58"/>
      <c r="F51" s="58" t="s">
        <v>86</v>
      </c>
      <c r="G51" s="58"/>
      <c r="H51" s="58" t="s">
        <v>87</v>
      </c>
      <c r="I51" s="58"/>
      <c r="J51" s="58" t="s">
        <v>88</v>
      </c>
      <c r="K51" s="58"/>
      <c r="L51" s="58" t="s">
        <v>89</v>
      </c>
      <c r="M51" s="58"/>
    </row>
    <row r="52" customFormat="false" ht="25.5" hidden="false" customHeight="true" outlineLevel="0" collapsed="false">
      <c r="B52" s="59" t="s">
        <v>90</v>
      </c>
      <c r="C52" s="59"/>
      <c r="D52" s="60" t="n">
        <v>0</v>
      </c>
      <c r="E52" s="60"/>
      <c r="F52" s="60" t="n">
        <v>0</v>
      </c>
      <c r="G52" s="60"/>
      <c r="H52" s="60" t="n">
        <v>0</v>
      </c>
      <c r="I52" s="60"/>
      <c r="J52" s="60" t="n">
        <v>0</v>
      </c>
      <c r="K52" s="60"/>
      <c r="L52" s="56" t="n">
        <f aca="false">D52+F52+H52+J52</f>
        <v>0</v>
      </c>
      <c r="M52" s="56"/>
    </row>
    <row r="53" customFormat="false" ht="25.5" hidden="false" customHeight="true" outlineLevel="0" collapsed="false">
      <c r="B53" s="61" t="s">
        <v>91</v>
      </c>
      <c r="C53" s="61"/>
      <c r="D53" s="60" t="n">
        <v>0</v>
      </c>
      <c r="E53" s="60"/>
      <c r="F53" s="60" t="n">
        <v>0</v>
      </c>
      <c r="G53" s="60"/>
      <c r="H53" s="60" t="n">
        <v>0</v>
      </c>
      <c r="I53" s="60"/>
      <c r="J53" s="60" t="n">
        <v>0</v>
      </c>
      <c r="K53" s="60"/>
      <c r="L53" s="57" t="n">
        <f aca="false">D53+F53+H53+J53</f>
        <v>0</v>
      </c>
      <c r="M53" s="57"/>
    </row>
    <row r="54" customFormat="false" ht="7.5" hidden="false" customHeight="true" outlineLevel="0" collapsed="false"/>
    <row r="55" customFormat="false" ht="27.75" hidden="false" customHeight="true" outlineLevel="0" collapsed="false">
      <c r="B55" s="62" t="s">
        <v>92</v>
      </c>
      <c r="C55" s="62"/>
      <c r="D55" s="62"/>
      <c r="E55" s="62"/>
      <c r="F55" s="62"/>
      <c r="G55" s="62"/>
      <c r="H55" s="62"/>
      <c r="I55" s="62"/>
      <c r="J55" s="62"/>
      <c r="K55" s="62"/>
      <c r="L55" s="62"/>
      <c r="M55" s="62"/>
    </row>
    <row r="57" customFormat="false" ht="24" hidden="false" customHeight="true" outlineLevel="0" collapsed="false">
      <c r="B57" s="23" t="s">
        <v>93</v>
      </c>
      <c r="C57" s="23"/>
      <c r="D57" s="23"/>
      <c r="E57" s="23"/>
      <c r="F57" s="23"/>
      <c r="G57" s="57" t="n">
        <f aca="false">'Prediction Markets'!G205</f>
        <v>0</v>
      </c>
      <c r="H57" s="57"/>
      <c r="I57" s="57"/>
      <c r="J57" s="57"/>
      <c r="K57" s="37"/>
      <c r="L57" s="37"/>
      <c r="M57" s="37"/>
    </row>
    <row r="58" customFormat="false" ht="24" hidden="false" customHeight="true" outlineLevel="0" collapsed="false">
      <c r="B58" s="27" t="s">
        <v>94</v>
      </c>
      <c r="C58" s="27"/>
      <c r="D58" s="27"/>
      <c r="E58" s="27"/>
      <c r="F58" s="27"/>
      <c r="G58" s="56" t="n">
        <f aca="false">'Prediction Markets'!H205</f>
        <v>0</v>
      </c>
      <c r="H58" s="56"/>
      <c r="I58" s="56"/>
      <c r="J58" s="56"/>
      <c r="K58" s="39"/>
      <c r="L58" s="39"/>
      <c r="M58" s="39"/>
    </row>
    <row r="59" customFormat="false" ht="24" hidden="false" customHeight="true" outlineLevel="0" collapsed="false">
      <c r="B59" s="23" t="s">
        <v>95</v>
      </c>
      <c r="C59" s="23"/>
      <c r="D59" s="23"/>
      <c r="E59" s="23"/>
      <c r="F59" s="23"/>
      <c r="G59" s="57" t="n">
        <f aca="false">'Prediction Markets'!I205</f>
        <v>0</v>
      </c>
      <c r="H59" s="57"/>
      <c r="I59" s="57"/>
      <c r="J59" s="57"/>
      <c r="K59" s="37"/>
      <c r="L59" s="37"/>
      <c r="M59" s="37"/>
    </row>
    <row r="60" customFormat="false" ht="31.5" hidden="false" customHeight="true" outlineLevel="0" collapsed="false">
      <c r="B60" s="63" t="s">
        <v>96</v>
      </c>
      <c r="C60" s="63"/>
      <c r="D60" s="63"/>
      <c r="E60" s="63"/>
      <c r="F60" s="63"/>
      <c r="G60" s="63"/>
      <c r="H60" s="63"/>
      <c r="I60" s="63"/>
      <c r="J60" s="63"/>
      <c r="K60" s="63"/>
      <c r="L60" s="63"/>
      <c r="M60" s="63"/>
    </row>
    <row r="61" customFormat="false" ht="7.5" hidden="false" customHeight="true" outlineLevel="0" collapsed="false"/>
    <row r="62" customFormat="false" ht="27.75" hidden="false" customHeight="true" outlineLevel="0" collapsed="false">
      <c r="B62" s="54" t="s">
        <v>97</v>
      </c>
      <c r="C62" s="54"/>
      <c r="D62" s="54"/>
      <c r="E62" s="54"/>
      <c r="F62" s="54"/>
      <c r="G62" s="54"/>
      <c r="H62" s="54"/>
      <c r="I62" s="54"/>
      <c r="J62" s="54"/>
      <c r="K62" s="54"/>
      <c r="L62" s="54"/>
      <c r="M62" s="54"/>
    </row>
    <row r="64" customFormat="false" ht="15" hidden="false" customHeight="true" outlineLevel="0" collapsed="false">
      <c r="B64" s="64" t="s">
        <v>98</v>
      </c>
      <c r="C64" s="64"/>
      <c r="D64" s="64"/>
      <c r="E64" s="64"/>
      <c r="F64" s="64"/>
      <c r="G64" s="64"/>
      <c r="H64" s="64"/>
      <c r="I64" s="64"/>
      <c r="J64" s="64"/>
      <c r="K64" s="64"/>
      <c r="L64" s="64"/>
    </row>
    <row r="66" customFormat="false" ht="15" hidden="false" customHeight="true" outlineLevel="0" collapsed="false">
      <c r="E66" s="65" t="s">
        <v>99</v>
      </c>
      <c r="H66" s="65" t="s">
        <v>100</v>
      </c>
      <c r="K66" s="65" t="s">
        <v>101</v>
      </c>
    </row>
    <row r="67" customFormat="false" ht="15" hidden="false" customHeight="true" outlineLevel="0" collapsed="false">
      <c r="B67" s="66" t="s">
        <v>56</v>
      </c>
      <c r="E67" s="67" t="n">
        <f aca="false">B7</f>
        <v>0</v>
      </c>
      <c r="H67" s="67" t="n">
        <f aca="false">B7</f>
        <v>0</v>
      </c>
      <c r="K67" s="67" t="n">
        <f aca="false">E67-H67</f>
        <v>0</v>
      </c>
    </row>
    <row r="68" customFormat="false" ht="15" hidden="false" customHeight="true" outlineLevel="0" collapsed="false">
      <c r="B68" s="66" t="s">
        <v>57</v>
      </c>
      <c r="E68" s="67" t="n">
        <f aca="false">MIN(F7*0.9,B7)</f>
        <v>0</v>
      </c>
      <c r="H68" s="67" t="n">
        <f aca="false">MIN(F7,B7)</f>
        <v>0</v>
      </c>
      <c r="K68" s="67" t="n">
        <f aca="false">H68-E68</f>
        <v>0</v>
      </c>
    </row>
    <row r="69" customFormat="false" ht="15" hidden="false" customHeight="true" outlineLevel="0" collapsed="false">
      <c r="B69" s="66" t="s">
        <v>58</v>
      </c>
      <c r="E69" s="67" t="n">
        <f aca="false">E67-E68</f>
        <v>0</v>
      </c>
      <c r="H69" s="67" t="n">
        <f aca="false">MAX(H67-H68,0)</f>
        <v>0</v>
      </c>
      <c r="K69" s="67" t="n">
        <f aca="false">E69-H69</f>
        <v>0</v>
      </c>
    </row>
    <row r="70" customFormat="false" ht="15" hidden="false" customHeight="true" outlineLevel="0" collapsed="false">
      <c r="B70" s="66" t="s">
        <v>102</v>
      </c>
      <c r="E70" s="67" t="n">
        <f aca="false">E69*D25</f>
        <v>0</v>
      </c>
      <c r="H70" s="67" t="n">
        <f aca="false">H69*I25</f>
        <v>0</v>
      </c>
      <c r="K70" s="67" t="n">
        <f aca="false">E70-H70</f>
        <v>0</v>
      </c>
    </row>
    <row r="71" customFormat="false" ht="15" hidden="false" customHeight="true" outlineLevel="0" collapsed="false">
      <c r="B71" s="68" t="s">
        <v>103</v>
      </c>
      <c r="H71" s="69" t="n">
        <f aca="false">MAX((E69-H69)*I25,0)</f>
        <v>0</v>
      </c>
    </row>
    <row r="73" customFormat="false" ht="21.75" hidden="false" customHeight="true" outlineLevel="0" collapsed="false">
      <c r="B73" s="54" t="s">
        <v>104</v>
      </c>
      <c r="C73" s="54"/>
      <c r="D73" s="54"/>
      <c r="E73" s="54"/>
      <c r="F73" s="54"/>
      <c r="G73" s="54"/>
      <c r="H73" s="54"/>
      <c r="I73" s="54"/>
      <c r="J73" s="54"/>
      <c r="K73" s="54"/>
      <c r="L73" s="54"/>
    </row>
    <row r="76" customFormat="false" ht="15" hidden="false" customHeight="true" outlineLevel="0" collapsed="false">
      <c r="B76" s="64" t="s">
        <v>105</v>
      </c>
      <c r="C76" s="64"/>
      <c r="D76" s="64"/>
      <c r="E76" s="64"/>
      <c r="F76" s="64"/>
      <c r="G76" s="64"/>
      <c r="H76" s="64"/>
      <c r="I76" s="64"/>
      <c r="J76" s="64"/>
      <c r="K76" s="64"/>
      <c r="L76" s="64"/>
    </row>
    <row r="78" customFormat="false" ht="15" hidden="false" customHeight="true" outlineLevel="0" collapsed="false">
      <c r="B78" s="66" t="s">
        <v>106</v>
      </c>
      <c r="G78" s="70" t="n">
        <f aca="false">'Crypto Dispositions'!G204</f>
        <v>0</v>
      </c>
    </row>
    <row r="79" customFormat="false" ht="15" hidden="false" customHeight="true" outlineLevel="0" collapsed="false">
      <c r="B79" s="66" t="s">
        <v>107</v>
      </c>
      <c r="G79" s="70" t="n">
        <f aca="false">'Crypto Dispositions'!I204</f>
        <v>0</v>
      </c>
    </row>
    <row r="80" customFormat="false" ht="15" hidden="false" customHeight="true" outlineLevel="0" collapsed="false">
      <c r="B80" s="66" t="s">
        <v>108</v>
      </c>
      <c r="G80" s="71" t="n">
        <f aca="false">'Crypto Dispositions'!J204</f>
        <v>0</v>
      </c>
    </row>
    <row r="81" customFormat="false" ht="15" hidden="false" customHeight="true" outlineLevel="0" collapsed="false">
      <c r="B81" s="66" t="s">
        <v>109</v>
      </c>
      <c r="G81" s="70" t="n">
        <f aca="false">MAX(G80,0)*D25</f>
        <v>0</v>
      </c>
    </row>
    <row r="83" customFormat="false" ht="21.75" hidden="false" customHeight="true" outlineLevel="0" collapsed="false">
      <c r="B83" s="54" t="s">
        <v>110</v>
      </c>
      <c r="C83" s="54"/>
      <c r="D83" s="54"/>
      <c r="E83" s="54"/>
      <c r="F83" s="54"/>
      <c r="G83" s="54"/>
      <c r="H83" s="54"/>
      <c r="I83" s="54"/>
      <c r="J83" s="54"/>
      <c r="K83" s="54"/>
      <c r="L83" s="54"/>
    </row>
    <row r="86" customFormat="false" ht="15" hidden="false" customHeight="true" outlineLevel="0" collapsed="false">
      <c r="B86" s="72" t="s">
        <v>111</v>
      </c>
      <c r="C86" s="72"/>
      <c r="D86" s="72"/>
      <c r="E86" s="72"/>
      <c r="F86" s="72"/>
      <c r="G86" s="72"/>
      <c r="H86" s="72"/>
      <c r="I86" s="72"/>
      <c r="J86" s="72"/>
      <c r="K86" s="72"/>
      <c r="L86" s="72"/>
    </row>
    <row r="88" customFormat="false" ht="15" hidden="false" customHeight="true" outlineLevel="0" collapsed="false">
      <c r="B88" s="66" t="s">
        <v>112</v>
      </c>
      <c r="G88" s="71" t="n">
        <f aca="false">'Sports Betting'!O204</f>
        <v>0</v>
      </c>
    </row>
    <row r="89" customFormat="false" ht="15" hidden="false" customHeight="true" outlineLevel="0" collapsed="false">
      <c r="B89" s="54" t="s">
        <v>113</v>
      </c>
      <c r="C89" s="54"/>
      <c r="D89" s="54"/>
      <c r="E89" s="54"/>
      <c r="F89" s="54"/>
      <c r="G89" s="54"/>
      <c r="H89" s="54"/>
      <c r="I89" s="54"/>
      <c r="J89" s="54"/>
      <c r="K89" s="54"/>
      <c r="L89" s="54"/>
    </row>
    <row r="93" customFormat="false" ht="15" hidden="false" customHeight="true" outlineLevel="0" collapsed="false">
      <c r="B93" s="54" t="s">
        <v>97</v>
      </c>
      <c r="C93" s="54"/>
      <c r="D93" s="54"/>
      <c r="E93" s="54"/>
      <c r="F93" s="54"/>
      <c r="G93" s="54"/>
      <c r="H93" s="54"/>
      <c r="I93" s="54"/>
      <c r="J93" s="54"/>
      <c r="K93" s="54"/>
      <c r="L93" s="54"/>
    </row>
  </sheetData>
  <mergeCells count="112">
    <mergeCell ref="A1:N1"/>
    <mergeCell ref="A2:N2"/>
    <mergeCell ref="B4:M4"/>
    <mergeCell ref="B6:D6"/>
    <mergeCell ref="F6:H6"/>
    <mergeCell ref="J6:L6"/>
    <mergeCell ref="B7:D8"/>
    <mergeCell ref="F7:H8"/>
    <mergeCell ref="J7:L8"/>
    <mergeCell ref="B10:M10"/>
    <mergeCell ref="B12:D12"/>
    <mergeCell ref="F12:H12"/>
    <mergeCell ref="J12:L12"/>
    <mergeCell ref="B13:D14"/>
    <mergeCell ref="F13:H14"/>
    <mergeCell ref="J13:L14"/>
    <mergeCell ref="B16:M16"/>
    <mergeCell ref="B18:D18"/>
    <mergeCell ref="E18:G18"/>
    <mergeCell ref="H18:J18"/>
    <mergeCell ref="K18:M18"/>
    <mergeCell ref="B19:D19"/>
    <mergeCell ref="E19:G19"/>
    <mergeCell ref="H19:J19"/>
    <mergeCell ref="K19:M19"/>
    <mergeCell ref="B20:D20"/>
    <mergeCell ref="E20:G20"/>
    <mergeCell ref="H20:J20"/>
    <mergeCell ref="K20:M20"/>
    <mergeCell ref="B21:D21"/>
    <mergeCell ref="E21:G21"/>
    <mergeCell ref="H21:J21"/>
    <mergeCell ref="K21:M21"/>
    <mergeCell ref="B22:D22"/>
    <mergeCell ref="E22:G22"/>
    <mergeCell ref="H22:J22"/>
    <mergeCell ref="K22:M22"/>
    <mergeCell ref="B24:M24"/>
    <mergeCell ref="B25:C25"/>
    <mergeCell ref="D25:E25"/>
    <mergeCell ref="G25:H25"/>
    <mergeCell ref="I25:J25"/>
    <mergeCell ref="L25:M25"/>
    <mergeCell ref="B26:M26"/>
    <mergeCell ref="B27:M27"/>
    <mergeCell ref="B29:F29"/>
    <mergeCell ref="G29:J29"/>
    <mergeCell ref="B30:F30"/>
    <mergeCell ref="G30:J30"/>
    <mergeCell ref="B31:F31"/>
    <mergeCell ref="G31:J31"/>
    <mergeCell ref="B32:F32"/>
    <mergeCell ref="G32:J32"/>
    <mergeCell ref="B33:F33"/>
    <mergeCell ref="G33:J33"/>
    <mergeCell ref="B35:M35"/>
    <mergeCell ref="B36:F36"/>
    <mergeCell ref="G36:J36"/>
    <mergeCell ref="B37:F37"/>
    <mergeCell ref="G37:J37"/>
    <mergeCell ref="B38:F38"/>
    <mergeCell ref="G38:J38"/>
    <mergeCell ref="B39:F39"/>
    <mergeCell ref="G39:J39"/>
    <mergeCell ref="B40:M40"/>
    <mergeCell ref="B41:L41"/>
    <mergeCell ref="B42:M42"/>
    <mergeCell ref="B44:F44"/>
    <mergeCell ref="G44:J44"/>
    <mergeCell ref="B45:F45"/>
    <mergeCell ref="G45:J45"/>
    <mergeCell ref="B46:F46"/>
    <mergeCell ref="G46:J46"/>
    <mergeCell ref="B47:F47"/>
    <mergeCell ref="G47:J47"/>
    <mergeCell ref="B48:F48"/>
    <mergeCell ref="G48:J48"/>
    <mergeCell ref="B50:M50"/>
    <mergeCell ref="B51:C51"/>
    <mergeCell ref="D51:E51"/>
    <mergeCell ref="F51:G51"/>
    <mergeCell ref="H51:I51"/>
    <mergeCell ref="J51:K51"/>
    <mergeCell ref="L51:M51"/>
    <mergeCell ref="B52:C52"/>
    <mergeCell ref="D52:E52"/>
    <mergeCell ref="F52:G52"/>
    <mergeCell ref="H52:I52"/>
    <mergeCell ref="J52:K52"/>
    <mergeCell ref="L52:M52"/>
    <mergeCell ref="B53:C53"/>
    <mergeCell ref="D53:E53"/>
    <mergeCell ref="F53:G53"/>
    <mergeCell ref="H53:I53"/>
    <mergeCell ref="J53:K53"/>
    <mergeCell ref="L53:M53"/>
    <mergeCell ref="B55:M55"/>
    <mergeCell ref="B57:F57"/>
    <mergeCell ref="G57:J57"/>
    <mergeCell ref="B58:F58"/>
    <mergeCell ref="G58:J58"/>
    <mergeCell ref="B59:F59"/>
    <mergeCell ref="G59:J59"/>
    <mergeCell ref="B60:M60"/>
    <mergeCell ref="B62:M62"/>
    <mergeCell ref="B64:L64"/>
    <mergeCell ref="B73:L73"/>
    <mergeCell ref="B76:L76"/>
    <mergeCell ref="B83:L83"/>
    <mergeCell ref="B86:L86"/>
    <mergeCell ref="B89:L89"/>
    <mergeCell ref="B93:L93"/>
  </mergeCells>
  <dataValidations count="2">
    <dataValidation allowBlank="true" errorStyle="stop" operator="between" showDropDown="false" showErrorMessage="false" showInputMessage="false" sqref="L25" type="list">
      <formula1>"AL,AK,AZ,AR,CA,CO,CT*,DE,FL,GA,HI,ID,IL*,IN*,IA,KS*,KY,LA,ME,MD,MA*,MI*,MN,MS,MO,MT,NE,NV,NH,NJ,NM,NY,NC*,ND,OH*,OK,OR,PA,RI*,SC,SD,TN,TX,UT,VT,VA,WA,WV*,WI*,WY,DC"</formula1>
      <formula2>0</formula2>
    </dataValidation>
    <dataValidation allowBlank="true" errorStyle="stop" operator="between" showDropDown="false" showErrorMessage="false" showInputMessage="false" sqref="G37" type="list">
      <formula1>"Single,MFJ,MFS,HOH"</formula1>
      <formula2>0</formula2>
    </dataValidation>
  </dataValidation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M20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1" width="5"/>
    <col collapsed="false" customWidth="true" hidden="false" outlineLevel="0" max="2" min="2" style="1" width="12"/>
    <col collapsed="false" customWidth="true" hidden="false" outlineLevel="0" max="4" min="3" style="1" width="10"/>
    <col collapsed="false" customWidth="true" hidden="false" outlineLevel="0" max="5" min="5" style="1" width="22"/>
    <col collapsed="false" customWidth="true" hidden="false" outlineLevel="0" max="6" min="6" style="1" width="16"/>
    <col collapsed="false" customWidth="true" hidden="false" outlineLevel="0" max="9" min="7" style="1" width="14"/>
    <col collapsed="false" customWidth="true" hidden="false" outlineLevel="0" max="10" min="10" style="1" width="9"/>
    <col collapsed="false" customWidth="true" hidden="false" outlineLevel="0" max="11" min="11" style="1" width="13"/>
    <col collapsed="false" customWidth="true" hidden="false" outlineLevel="0" max="12" min="12" style="1" width="14"/>
    <col collapsed="false" customWidth="true" hidden="false" outlineLevel="0" max="13" min="13" style="1" width="24"/>
  </cols>
  <sheetData>
    <row r="1" customFormat="false" ht="31.5" hidden="false" customHeight="true" outlineLevel="0" collapsed="false">
      <c r="A1" s="73" t="s">
        <v>114</v>
      </c>
      <c r="B1" s="73"/>
      <c r="C1" s="73"/>
      <c r="D1" s="73"/>
      <c r="E1" s="73"/>
      <c r="F1" s="73"/>
      <c r="G1" s="73"/>
      <c r="H1" s="73"/>
      <c r="I1" s="73"/>
      <c r="J1" s="73"/>
      <c r="K1" s="73"/>
      <c r="L1" s="73"/>
      <c r="M1" s="73"/>
    </row>
    <row r="2" customFormat="false" ht="19.5" hidden="false" customHeight="true" outlineLevel="0" collapsed="false">
      <c r="A2" s="74" t="s">
        <v>115</v>
      </c>
      <c r="B2" s="74"/>
      <c r="C2" s="74"/>
      <c r="D2" s="74"/>
      <c r="E2" s="74"/>
      <c r="F2" s="74"/>
      <c r="G2" s="74"/>
      <c r="H2" s="74"/>
      <c r="I2" s="74"/>
      <c r="J2" s="74"/>
      <c r="K2" s="74"/>
      <c r="L2" s="74"/>
      <c r="M2" s="74"/>
    </row>
    <row r="3" customFormat="false" ht="30" hidden="false" customHeight="true" outlineLevel="0" collapsed="false">
      <c r="A3" s="75" t="s">
        <v>116</v>
      </c>
      <c r="B3" s="75" t="s">
        <v>117</v>
      </c>
      <c r="C3" s="75" t="s">
        <v>118</v>
      </c>
      <c r="D3" s="75" t="s">
        <v>119</v>
      </c>
      <c r="E3" s="75" t="s">
        <v>120</v>
      </c>
      <c r="F3" s="75" t="s">
        <v>121</v>
      </c>
      <c r="G3" s="75" t="s">
        <v>122</v>
      </c>
      <c r="H3" s="75" t="s">
        <v>123</v>
      </c>
      <c r="I3" s="75" t="s">
        <v>124</v>
      </c>
      <c r="J3" s="75" t="s">
        <v>125</v>
      </c>
      <c r="K3" s="75" t="s">
        <v>126</v>
      </c>
      <c r="L3" s="75" t="s">
        <v>127</v>
      </c>
      <c r="M3" s="75" t="s">
        <v>128</v>
      </c>
    </row>
    <row r="4" customFormat="false" ht="15" hidden="false" customHeight="true" outlineLevel="0" collapsed="false">
      <c r="A4" s="76" t="n">
        <f aca="false">4-3</f>
        <v>1</v>
      </c>
      <c r="B4" s="77"/>
      <c r="C4" s="78"/>
      <c r="D4" s="78"/>
      <c r="E4" s="79"/>
      <c r="F4" s="80"/>
      <c r="G4" s="81"/>
      <c r="H4" s="81"/>
      <c r="I4" s="82" t="str">
        <f aca="false">IF(AND(G4=0,H4=0,G4=""),"",G4-H4)</f>
        <v/>
      </c>
      <c r="J4" s="80"/>
      <c r="K4" s="81"/>
      <c r="L4" s="80"/>
      <c r="M4" s="79"/>
    </row>
    <row r="5" customFormat="false" ht="15" hidden="false" customHeight="true" outlineLevel="0" collapsed="false">
      <c r="A5" s="83" t="n">
        <f aca="false">5-3</f>
        <v>2</v>
      </c>
      <c r="B5" s="84"/>
      <c r="C5" s="85"/>
      <c r="D5" s="85"/>
      <c r="E5" s="86"/>
      <c r="F5" s="87"/>
      <c r="G5" s="88"/>
      <c r="H5" s="88"/>
      <c r="I5" s="89" t="str">
        <f aca="false">IF(AND(G5=0,H5=0,G5=""),"",G5-H5)</f>
        <v/>
      </c>
      <c r="J5" s="87"/>
      <c r="K5" s="88"/>
      <c r="L5" s="87"/>
      <c r="M5" s="86"/>
    </row>
    <row r="6" customFormat="false" ht="15" hidden="false" customHeight="true" outlineLevel="0" collapsed="false">
      <c r="A6" s="76" t="n">
        <f aca="false">6-3</f>
        <v>3</v>
      </c>
      <c r="B6" s="77"/>
      <c r="C6" s="78"/>
      <c r="D6" s="78"/>
      <c r="E6" s="79"/>
      <c r="F6" s="80"/>
      <c r="G6" s="81"/>
      <c r="H6" s="81"/>
      <c r="I6" s="82" t="str">
        <f aca="false">IF(AND(G6=0,H6=0,G6=""),"",G6-H6)</f>
        <v/>
      </c>
      <c r="J6" s="80"/>
      <c r="K6" s="81"/>
      <c r="L6" s="80"/>
      <c r="M6" s="79"/>
    </row>
    <row r="7" customFormat="false" ht="15" hidden="false" customHeight="true" outlineLevel="0" collapsed="false">
      <c r="A7" s="83" t="n">
        <f aca="false">7-3</f>
        <v>4</v>
      </c>
      <c r="B7" s="84"/>
      <c r="C7" s="85"/>
      <c r="D7" s="85"/>
      <c r="E7" s="86"/>
      <c r="F7" s="87"/>
      <c r="G7" s="88"/>
      <c r="H7" s="88"/>
      <c r="I7" s="89" t="str">
        <f aca="false">IF(AND(G7=0,H7=0,G7=""),"",G7-H7)</f>
        <v/>
      </c>
      <c r="J7" s="87"/>
      <c r="K7" s="88"/>
      <c r="L7" s="87"/>
      <c r="M7" s="86"/>
    </row>
    <row r="8" customFormat="false" ht="15" hidden="false" customHeight="true" outlineLevel="0" collapsed="false">
      <c r="A8" s="76" t="n">
        <f aca="false">8-3</f>
        <v>5</v>
      </c>
      <c r="B8" s="77"/>
      <c r="C8" s="78"/>
      <c r="D8" s="78"/>
      <c r="E8" s="79"/>
      <c r="F8" s="80"/>
      <c r="G8" s="81"/>
      <c r="H8" s="81"/>
      <c r="I8" s="82" t="str">
        <f aca="false">IF(AND(G8=0,H8=0,G8=""),"",G8-H8)</f>
        <v/>
      </c>
      <c r="J8" s="80"/>
      <c r="K8" s="81"/>
      <c r="L8" s="80"/>
      <c r="M8" s="79"/>
    </row>
    <row r="9" customFormat="false" ht="15" hidden="false" customHeight="true" outlineLevel="0" collapsed="false">
      <c r="A9" s="83" t="n">
        <f aca="false">9-3</f>
        <v>6</v>
      </c>
      <c r="B9" s="84"/>
      <c r="C9" s="85"/>
      <c r="D9" s="85"/>
      <c r="E9" s="86"/>
      <c r="F9" s="87"/>
      <c r="G9" s="88"/>
      <c r="H9" s="88"/>
      <c r="I9" s="89" t="str">
        <f aca="false">IF(AND(G9=0,H9=0,G9=""),"",G9-H9)</f>
        <v/>
      </c>
      <c r="J9" s="87"/>
      <c r="K9" s="88"/>
      <c r="L9" s="87"/>
      <c r="M9" s="86"/>
    </row>
    <row r="10" customFormat="false" ht="15" hidden="false" customHeight="true" outlineLevel="0" collapsed="false">
      <c r="A10" s="76" t="n">
        <f aca="false">10-3</f>
        <v>7</v>
      </c>
      <c r="B10" s="77"/>
      <c r="C10" s="78"/>
      <c r="D10" s="78"/>
      <c r="E10" s="79"/>
      <c r="F10" s="80"/>
      <c r="G10" s="81"/>
      <c r="H10" s="81"/>
      <c r="I10" s="82" t="str">
        <f aca="false">IF(AND(G10=0,H10=0,G10=""),"",G10-H10)</f>
        <v/>
      </c>
      <c r="J10" s="80"/>
      <c r="K10" s="81"/>
      <c r="L10" s="80"/>
      <c r="M10" s="79"/>
    </row>
    <row r="11" customFormat="false" ht="15" hidden="false" customHeight="true" outlineLevel="0" collapsed="false">
      <c r="A11" s="83" t="n">
        <f aca="false">11-3</f>
        <v>8</v>
      </c>
      <c r="B11" s="84"/>
      <c r="C11" s="85"/>
      <c r="D11" s="85"/>
      <c r="E11" s="86"/>
      <c r="F11" s="87"/>
      <c r="G11" s="88"/>
      <c r="H11" s="88"/>
      <c r="I11" s="89" t="str">
        <f aca="false">IF(AND(G11=0,H11=0,G11=""),"",G11-H11)</f>
        <v/>
      </c>
      <c r="J11" s="87"/>
      <c r="K11" s="88"/>
      <c r="L11" s="87"/>
      <c r="M11" s="86"/>
    </row>
    <row r="12" customFormat="false" ht="15" hidden="false" customHeight="true" outlineLevel="0" collapsed="false">
      <c r="A12" s="76" t="n">
        <f aca="false">12-3</f>
        <v>9</v>
      </c>
      <c r="B12" s="77"/>
      <c r="C12" s="78"/>
      <c r="D12" s="78"/>
      <c r="E12" s="79"/>
      <c r="F12" s="80"/>
      <c r="G12" s="81"/>
      <c r="H12" s="81"/>
      <c r="I12" s="82" t="str">
        <f aca="false">IF(AND(G12=0,H12=0,G12=""),"",G12-H12)</f>
        <v/>
      </c>
      <c r="J12" s="80"/>
      <c r="K12" s="81"/>
      <c r="L12" s="80"/>
      <c r="M12" s="79"/>
    </row>
    <row r="13" customFormat="false" ht="15" hidden="false" customHeight="true" outlineLevel="0" collapsed="false">
      <c r="A13" s="83" t="n">
        <f aca="false">13-3</f>
        <v>10</v>
      </c>
      <c r="B13" s="84"/>
      <c r="C13" s="85"/>
      <c r="D13" s="85"/>
      <c r="E13" s="86"/>
      <c r="F13" s="87"/>
      <c r="G13" s="88"/>
      <c r="H13" s="88"/>
      <c r="I13" s="89" t="str">
        <f aca="false">IF(AND(G13=0,H13=0,G13=""),"",G13-H13)</f>
        <v/>
      </c>
      <c r="J13" s="87"/>
      <c r="K13" s="88"/>
      <c r="L13" s="87"/>
      <c r="M13" s="86"/>
    </row>
    <row r="14" customFormat="false" ht="15" hidden="false" customHeight="true" outlineLevel="0" collapsed="false">
      <c r="A14" s="76" t="n">
        <f aca="false">14-3</f>
        <v>11</v>
      </c>
      <c r="B14" s="77"/>
      <c r="C14" s="78"/>
      <c r="D14" s="78"/>
      <c r="E14" s="79"/>
      <c r="F14" s="80"/>
      <c r="G14" s="81"/>
      <c r="H14" s="81"/>
      <c r="I14" s="82" t="str">
        <f aca="false">IF(AND(G14=0,H14=0,G14=""),"",G14-H14)</f>
        <v/>
      </c>
      <c r="J14" s="80"/>
      <c r="K14" s="81"/>
      <c r="L14" s="80"/>
      <c r="M14" s="79"/>
    </row>
    <row r="15" customFormat="false" ht="15" hidden="false" customHeight="true" outlineLevel="0" collapsed="false">
      <c r="A15" s="83" t="n">
        <f aca="false">15-3</f>
        <v>12</v>
      </c>
      <c r="B15" s="84"/>
      <c r="C15" s="85"/>
      <c r="D15" s="85"/>
      <c r="E15" s="86"/>
      <c r="F15" s="87"/>
      <c r="G15" s="88"/>
      <c r="H15" s="88"/>
      <c r="I15" s="89" t="str">
        <f aca="false">IF(AND(G15=0,H15=0,G15=""),"",G15-H15)</f>
        <v/>
      </c>
      <c r="J15" s="87"/>
      <c r="K15" s="88"/>
      <c r="L15" s="87"/>
      <c r="M15" s="86"/>
    </row>
    <row r="16" customFormat="false" ht="15" hidden="false" customHeight="true" outlineLevel="0" collapsed="false">
      <c r="A16" s="76" t="n">
        <f aca="false">16-3</f>
        <v>13</v>
      </c>
      <c r="B16" s="77"/>
      <c r="C16" s="78"/>
      <c r="D16" s="78"/>
      <c r="E16" s="79"/>
      <c r="F16" s="80"/>
      <c r="G16" s="81"/>
      <c r="H16" s="81"/>
      <c r="I16" s="82" t="str">
        <f aca="false">IF(AND(G16=0,H16=0,G16=""),"",G16-H16)</f>
        <v/>
      </c>
      <c r="J16" s="80"/>
      <c r="K16" s="81"/>
      <c r="L16" s="80"/>
      <c r="M16" s="79"/>
    </row>
    <row r="17" customFormat="false" ht="15" hidden="false" customHeight="true" outlineLevel="0" collapsed="false">
      <c r="A17" s="83" t="n">
        <f aca="false">17-3</f>
        <v>14</v>
      </c>
      <c r="B17" s="84"/>
      <c r="C17" s="85"/>
      <c r="D17" s="85"/>
      <c r="E17" s="86"/>
      <c r="F17" s="87"/>
      <c r="G17" s="88"/>
      <c r="H17" s="88"/>
      <c r="I17" s="89" t="str">
        <f aca="false">IF(AND(G17=0,H17=0,G17=""),"",G17-H17)</f>
        <v/>
      </c>
      <c r="J17" s="87"/>
      <c r="K17" s="88"/>
      <c r="L17" s="87"/>
      <c r="M17" s="86"/>
    </row>
    <row r="18" customFormat="false" ht="15" hidden="false" customHeight="true" outlineLevel="0" collapsed="false">
      <c r="A18" s="76" t="n">
        <f aca="false">18-3</f>
        <v>15</v>
      </c>
      <c r="B18" s="77"/>
      <c r="C18" s="78"/>
      <c r="D18" s="78"/>
      <c r="E18" s="79"/>
      <c r="F18" s="80"/>
      <c r="G18" s="81"/>
      <c r="H18" s="81"/>
      <c r="I18" s="82" t="str">
        <f aca="false">IF(AND(G18=0,H18=0,G18=""),"",G18-H18)</f>
        <v/>
      </c>
      <c r="J18" s="80"/>
      <c r="K18" s="81"/>
      <c r="L18" s="80"/>
      <c r="M18" s="79"/>
    </row>
    <row r="19" customFormat="false" ht="15" hidden="false" customHeight="true" outlineLevel="0" collapsed="false">
      <c r="A19" s="83" t="n">
        <f aca="false">19-3</f>
        <v>16</v>
      </c>
      <c r="B19" s="84"/>
      <c r="C19" s="85"/>
      <c r="D19" s="85"/>
      <c r="E19" s="86"/>
      <c r="F19" s="87"/>
      <c r="G19" s="88"/>
      <c r="H19" s="88"/>
      <c r="I19" s="89" t="str">
        <f aca="false">IF(AND(G19=0,H19=0,G19=""),"",G19-H19)</f>
        <v/>
      </c>
      <c r="J19" s="87"/>
      <c r="K19" s="88"/>
      <c r="L19" s="87"/>
      <c r="M19" s="86"/>
    </row>
    <row r="20" customFormat="false" ht="15" hidden="false" customHeight="true" outlineLevel="0" collapsed="false">
      <c r="A20" s="76" t="n">
        <f aca="false">20-3</f>
        <v>17</v>
      </c>
      <c r="B20" s="77"/>
      <c r="C20" s="78"/>
      <c r="D20" s="78"/>
      <c r="E20" s="79"/>
      <c r="F20" s="80"/>
      <c r="G20" s="81"/>
      <c r="H20" s="81"/>
      <c r="I20" s="82" t="str">
        <f aca="false">IF(AND(G20=0,H20=0,G20=""),"",G20-H20)</f>
        <v/>
      </c>
      <c r="J20" s="80"/>
      <c r="K20" s="81"/>
      <c r="L20" s="80"/>
      <c r="M20" s="79"/>
    </row>
    <row r="21" customFormat="false" ht="15" hidden="false" customHeight="true" outlineLevel="0" collapsed="false">
      <c r="A21" s="83" t="n">
        <f aca="false">21-3</f>
        <v>18</v>
      </c>
      <c r="B21" s="84"/>
      <c r="C21" s="85"/>
      <c r="D21" s="85"/>
      <c r="E21" s="86"/>
      <c r="F21" s="87"/>
      <c r="G21" s="88"/>
      <c r="H21" s="88"/>
      <c r="I21" s="89" t="str">
        <f aca="false">IF(AND(G21=0,H21=0,G21=""),"",G21-H21)</f>
        <v/>
      </c>
      <c r="J21" s="87"/>
      <c r="K21" s="88"/>
      <c r="L21" s="87"/>
      <c r="M21" s="86"/>
    </row>
    <row r="22" customFormat="false" ht="15" hidden="false" customHeight="true" outlineLevel="0" collapsed="false">
      <c r="A22" s="76" t="n">
        <f aca="false">22-3</f>
        <v>19</v>
      </c>
      <c r="B22" s="77"/>
      <c r="C22" s="78"/>
      <c r="D22" s="78"/>
      <c r="E22" s="79"/>
      <c r="F22" s="80"/>
      <c r="G22" s="81"/>
      <c r="H22" s="81"/>
      <c r="I22" s="82" t="str">
        <f aca="false">IF(AND(G22=0,H22=0,G22=""),"",G22-H22)</f>
        <v/>
      </c>
      <c r="J22" s="80"/>
      <c r="K22" s="81"/>
      <c r="L22" s="80"/>
      <c r="M22" s="79"/>
    </row>
    <row r="23" customFormat="false" ht="15" hidden="false" customHeight="true" outlineLevel="0" collapsed="false">
      <c r="A23" s="83" t="n">
        <f aca="false">23-3</f>
        <v>20</v>
      </c>
      <c r="B23" s="84"/>
      <c r="C23" s="85"/>
      <c r="D23" s="85"/>
      <c r="E23" s="86"/>
      <c r="F23" s="87"/>
      <c r="G23" s="88"/>
      <c r="H23" s="88"/>
      <c r="I23" s="89" t="str">
        <f aca="false">IF(AND(G23=0,H23=0,G23=""),"",G23-H23)</f>
        <v/>
      </c>
      <c r="J23" s="87"/>
      <c r="K23" s="88"/>
      <c r="L23" s="87"/>
      <c r="M23" s="86"/>
    </row>
    <row r="24" customFormat="false" ht="15" hidden="false" customHeight="true" outlineLevel="0" collapsed="false">
      <c r="A24" s="76" t="n">
        <f aca="false">24-3</f>
        <v>21</v>
      </c>
      <c r="B24" s="77"/>
      <c r="C24" s="78"/>
      <c r="D24" s="78"/>
      <c r="E24" s="79"/>
      <c r="F24" s="80"/>
      <c r="G24" s="81"/>
      <c r="H24" s="81"/>
      <c r="I24" s="82" t="str">
        <f aca="false">IF(AND(G24=0,H24=0,G24=""),"",G24-H24)</f>
        <v/>
      </c>
      <c r="J24" s="80"/>
      <c r="K24" s="81"/>
      <c r="L24" s="80"/>
      <c r="M24" s="79"/>
    </row>
    <row r="25" customFormat="false" ht="15" hidden="false" customHeight="true" outlineLevel="0" collapsed="false">
      <c r="A25" s="83" t="n">
        <f aca="false">25-3</f>
        <v>22</v>
      </c>
      <c r="B25" s="84"/>
      <c r="C25" s="85"/>
      <c r="D25" s="85"/>
      <c r="E25" s="86"/>
      <c r="F25" s="87"/>
      <c r="G25" s="88"/>
      <c r="H25" s="88"/>
      <c r="I25" s="89" t="str">
        <f aca="false">IF(AND(G25=0,H25=0,G25=""),"",G25-H25)</f>
        <v/>
      </c>
      <c r="J25" s="87"/>
      <c r="K25" s="88"/>
      <c r="L25" s="87"/>
      <c r="M25" s="86"/>
    </row>
    <row r="26" customFormat="false" ht="15" hidden="false" customHeight="true" outlineLevel="0" collapsed="false">
      <c r="A26" s="76" t="n">
        <f aca="false">26-3</f>
        <v>23</v>
      </c>
      <c r="B26" s="77"/>
      <c r="C26" s="78"/>
      <c r="D26" s="78"/>
      <c r="E26" s="79"/>
      <c r="F26" s="80"/>
      <c r="G26" s="81"/>
      <c r="H26" s="81"/>
      <c r="I26" s="82" t="str">
        <f aca="false">IF(AND(G26=0,H26=0,G26=""),"",G26-H26)</f>
        <v/>
      </c>
      <c r="J26" s="80"/>
      <c r="K26" s="81"/>
      <c r="L26" s="80"/>
      <c r="M26" s="79"/>
    </row>
    <row r="27" customFormat="false" ht="15" hidden="false" customHeight="true" outlineLevel="0" collapsed="false">
      <c r="A27" s="83" t="n">
        <f aca="false">27-3</f>
        <v>24</v>
      </c>
      <c r="B27" s="84"/>
      <c r="C27" s="85"/>
      <c r="D27" s="85"/>
      <c r="E27" s="86"/>
      <c r="F27" s="87"/>
      <c r="G27" s="88"/>
      <c r="H27" s="88"/>
      <c r="I27" s="89" t="str">
        <f aca="false">IF(AND(G27=0,H27=0,G27=""),"",G27-H27)</f>
        <v/>
      </c>
      <c r="J27" s="87"/>
      <c r="K27" s="88"/>
      <c r="L27" s="87"/>
      <c r="M27" s="86"/>
    </row>
    <row r="28" customFormat="false" ht="15" hidden="false" customHeight="true" outlineLevel="0" collapsed="false">
      <c r="A28" s="76" t="n">
        <f aca="false">28-3</f>
        <v>25</v>
      </c>
      <c r="B28" s="77"/>
      <c r="C28" s="78"/>
      <c r="D28" s="78"/>
      <c r="E28" s="79"/>
      <c r="F28" s="80"/>
      <c r="G28" s="81"/>
      <c r="H28" s="81"/>
      <c r="I28" s="82" t="str">
        <f aca="false">IF(AND(G28=0,H28=0,G28=""),"",G28-H28)</f>
        <v/>
      </c>
      <c r="J28" s="80"/>
      <c r="K28" s="81"/>
      <c r="L28" s="80"/>
      <c r="M28" s="79"/>
    </row>
    <row r="29" customFormat="false" ht="15" hidden="false" customHeight="true" outlineLevel="0" collapsed="false">
      <c r="A29" s="83" t="n">
        <f aca="false">29-3</f>
        <v>26</v>
      </c>
      <c r="B29" s="84"/>
      <c r="C29" s="85"/>
      <c r="D29" s="85"/>
      <c r="E29" s="86"/>
      <c r="F29" s="87"/>
      <c r="G29" s="88"/>
      <c r="H29" s="88"/>
      <c r="I29" s="89" t="str">
        <f aca="false">IF(AND(G29=0,H29=0,G29=""),"",G29-H29)</f>
        <v/>
      </c>
      <c r="J29" s="87"/>
      <c r="K29" s="88"/>
      <c r="L29" s="87"/>
      <c r="M29" s="86"/>
    </row>
    <row r="30" customFormat="false" ht="15" hidden="false" customHeight="true" outlineLevel="0" collapsed="false">
      <c r="A30" s="76" t="n">
        <f aca="false">30-3</f>
        <v>27</v>
      </c>
      <c r="B30" s="77"/>
      <c r="C30" s="78"/>
      <c r="D30" s="78"/>
      <c r="E30" s="79"/>
      <c r="F30" s="80"/>
      <c r="G30" s="81"/>
      <c r="H30" s="81"/>
      <c r="I30" s="82" t="str">
        <f aca="false">IF(AND(G30=0,H30=0,G30=""),"",G30-H30)</f>
        <v/>
      </c>
      <c r="J30" s="80"/>
      <c r="K30" s="81"/>
      <c r="L30" s="80"/>
      <c r="M30" s="79"/>
    </row>
    <row r="31" customFormat="false" ht="15" hidden="false" customHeight="true" outlineLevel="0" collapsed="false">
      <c r="A31" s="83" t="n">
        <f aca="false">31-3</f>
        <v>28</v>
      </c>
      <c r="B31" s="84"/>
      <c r="C31" s="85"/>
      <c r="D31" s="85"/>
      <c r="E31" s="86"/>
      <c r="F31" s="87"/>
      <c r="G31" s="88"/>
      <c r="H31" s="88"/>
      <c r="I31" s="89" t="str">
        <f aca="false">IF(AND(G31=0,H31=0,G31=""),"",G31-H31)</f>
        <v/>
      </c>
      <c r="J31" s="87"/>
      <c r="K31" s="88"/>
      <c r="L31" s="87"/>
      <c r="M31" s="86"/>
    </row>
    <row r="32" customFormat="false" ht="15" hidden="false" customHeight="true" outlineLevel="0" collapsed="false">
      <c r="A32" s="76" t="n">
        <f aca="false">32-3</f>
        <v>29</v>
      </c>
      <c r="B32" s="77"/>
      <c r="C32" s="78"/>
      <c r="D32" s="78"/>
      <c r="E32" s="79"/>
      <c r="F32" s="80"/>
      <c r="G32" s="81"/>
      <c r="H32" s="81"/>
      <c r="I32" s="82" t="str">
        <f aca="false">IF(AND(G32=0,H32=0,G32=""),"",G32-H32)</f>
        <v/>
      </c>
      <c r="J32" s="80"/>
      <c r="K32" s="81"/>
      <c r="L32" s="80"/>
      <c r="M32" s="79"/>
    </row>
    <row r="33" customFormat="false" ht="15" hidden="false" customHeight="true" outlineLevel="0" collapsed="false">
      <c r="A33" s="83" t="n">
        <f aca="false">33-3</f>
        <v>30</v>
      </c>
      <c r="B33" s="84"/>
      <c r="C33" s="85"/>
      <c r="D33" s="85"/>
      <c r="E33" s="86"/>
      <c r="F33" s="87"/>
      <c r="G33" s="88"/>
      <c r="H33" s="88"/>
      <c r="I33" s="89" t="str">
        <f aca="false">IF(AND(G33=0,H33=0,G33=""),"",G33-H33)</f>
        <v/>
      </c>
      <c r="J33" s="87"/>
      <c r="K33" s="88"/>
      <c r="L33" s="87"/>
      <c r="M33" s="86"/>
    </row>
    <row r="34" customFormat="false" ht="15" hidden="false" customHeight="true" outlineLevel="0" collapsed="false">
      <c r="A34" s="76" t="n">
        <f aca="false">34-3</f>
        <v>31</v>
      </c>
      <c r="B34" s="77"/>
      <c r="C34" s="78"/>
      <c r="D34" s="78"/>
      <c r="E34" s="79"/>
      <c r="F34" s="80"/>
      <c r="G34" s="81"/>
      <c r="H34" s="81"/>
      <c r="I34" s="82" t="str">
        <f aca="false">IF(AND(G34=0,H34=0,G34=""),"",G34-H34)</f>
        <v/>
      </c>
      <c r="J34" s="80"/>
      <c r="K34" s="81"/>
      <c r="L34" s="80"/>
      <c r="M34" s="79"/>
    </row>
    <row r="35" customFormat="false" ht="15" hidden="false" customHeight="true" outlineLevel="0" collapsed="false">
      <c r="A35" s="83" t="n">
        <f aca="false">35-3</f>
        <v>32</v>
      </c>
      <c r="B35" s="84"/>
      <c r="C35" s="85"/>
      <c r="D35" s="85"/>
      <c r="E35" s="86"/>
      <c r="F35" s="87"/>
      <c r="G35" s="88"/>
      <c r="H35" s="88"/>
      <c r="I35" s="89" t="str">
        <f aca="false">IF(AND(G35=0,H35=0,G35=""),"",G35-H35)</f>
        <v/>
      </c>
      <c r="J35" s="87"/>
      <c r="K35" s="88"/>
      <c r="L35" s="87"/>
      <c r="M35" s="86"/>
    </row>
    <row r="36" customFormat="false" ht="15" hidden="false" customHeight="true" outlineLevel="0" collapsed="false">
      <c r="A36" s="76" t="n">
        <f aca="false">36-3</f>
        <v>33</v>
      </c>
      <c r="B36" s="77"/>
      <c r="C36" s="78"/>
      <c r="D36" s="78"/>
      <c r="E36" s="79"/>
      <c r="F36" s="80"/>
      <c r="G36" s="81"/>
      <c r="H36" s="81"/>
      <c r="I36" s="82" t="str">
        <f aca="false">IF(AND(G36=0,H36=0,G36=""),"",G36-H36)</f>
        <v/>
      </c>
      <c r="J36" s="80"/>
      <c r="K36" s="81"/>
      <c r="L36" s="80"/>
      <c r="M36" s="79"/>
    </row>
    <row r="37" customFormat="false" ht="15" hidden="false" customHeight="true" outlineLevel="0" collapsed="false">
      <c r="A37" s="83" t="n">
        <f aca="false">37-3</f>
        <v>34</v>
      </c>
      <c r="B37" s="84"/>
      <c r="C37" s="85"/>
      <c r="D37" s="85"/>
      <c r="E37" s="86"/>
      <c r="F37" s="87"/>
      <c r="G37" s="88"/>
      <c r="H37" s="88"/>
      <c r="I37" s="89" t="str">
        <f aca="false">IF(AND(G37=0,H37=0,G37=""),"",G37-H37)</f>
        <v/>
      </c>
      <c r="J37" s="87"/>
      <c r="K37" s="88"/>
      <c r="L37" s="87"/>
      <c r="M37" s="86"/>
    </row>
    <row r="38" customFormat="false" ht="15" hidden="false" customHeight="true" outlineLevel="0" collapsed="false">
      <c r="A38" s="76" t="n">
        <f aca="false">38-3</f>
        <v>35</v>
      </c>
      <c r="B38" s="77"/>
      <c r="C38" s="78"/>
      <c r="D38" s="78"/>
      <c r="E38" s="79"/>
      <c r="F38" s="80"/>
      <c r="G38" s="81"/>
      <c r="H38" s="81"/>
      <c r="I38" s="82" t="str">
        <f aca="false">IF(AND(G38=0,H38=0,G38=""),"",G38-H38)</f>
        <v/>
      </c>
      <c r="J38" s="80"/>
      <c r="K38" s="81"/>
      <c r="L38" s="80"/>
      <c r="M38" s="79"/>
    </row>
    <row r="39" customFormat="false" ht="15" hidden="false" customHeight="true" outlineLevel="0" collapsed="false">
      <c r="A39" s="83" t="n">
        <f aca="false">39-3</f>
        <v>36</v>
      </c>
      <c r="B39" s="84"/>
      <c r="C39" s="85"/>
      <c r="D39" s="85"/>
      <c r="E39" s="86"/>
      <c r="F39" s="87"/>
      <c r="G39" s="88"/>
      <c r="H39" s="88"/>
      <c r="I39" s="89" t="str">
        <f aca="false">IF(AND(G39=0,H39=0,G39=""),"",G39-H39)</f>
        <v/>
      </c>
      <c r="J39" s="87"/>
      <c r="K39" s="88"/>
      <c r="L39" s="87"/>
      <c r="M39" s="86"/>
    </row>
    <row r="40" customFormat="false" ht="15" hidden="false" customHeight="true" outlineLevel="0" collapsed="false">
      <c r="A40" s="76" t="n">
        <f aca="false">40-3</f>
        <v>37</v>
      </c>
      <c r="B40" s="77"/>
      <c r="C40" s="78"/>
      <c r="D40" s="78"/>
      <c r="E40" s="79"/>
      <c r="F40" s="80"/>
      <c r="G40" s="81"/>
      <c r="H40" s="81"/>
      <c r="I40" s="82" t="str">
        <f aca="false">IF(AND(G40=0,H40=0,G40=""),"",G40-H40)</f>
        <v/>
      </c>
      <c r="J40" s="80"/>
      <c r="K40" s="81"/>
      <c r="L40" s="80"/>
      <c r="M40" s="79"/>
    </row>
    <row r="41" customFormat="false" ht="15" hidden="false" customHeight="true" outlineLevel="0" collapsed="false">
      <c r="A41" s="83" t="n">
        <f aca="false">41-3</f>
        <v>38</v>
      </c>
      <c r="B41" s="84"/>
      <c r="C41" s="85"/>
      <c r="D41" s="85"/>
      <c r="E41" s="86"/>
      <c r="F41" s="87"/>
      <c r="G41" s="88"/>
      <c r="H41" s="88"/>
      <c r="I41" s="89" t="str">
        <f aca="false">IF(AND(G41=0,H41=0,G41=""),"",G41-H41)</f>
        <v/>
      </c>
      <c r="J41" s="87"/>
      <c r="K41" s="88"/>
      <c r="L41" s="87"/>
      <c r="M41" s="86"/>
    </row>
    <row r="42" customFormat="false" ht="15" hidden="false" customHeight="true" outlineLevel="0" collapsed="false">
      <c r="A42" s="76" t="n">
        <f aca="false">42-3</f>
        <v>39</v>
      </c>
      <c r="B42" s="77"/>
      <c r="C42" s="78"/>
      <c r="D42" s="78"/>
      <c r="E42" s="79"/>
      <c r="F42" s="80"/>
      <c r="G42" s="81"/>
      <c r="H42" s="81"/>
      <c r="I42" s="82" t="str">
        <f aca="false">IF(AND(G42=0,H42=0,G42=""),"",G42-H42)</f>
        <v/>
      </c>
      <c r="J42" s="80"/>
      <c r="K42" s="81"/>
      <c r="L42" s="80"/>
      <c r="M42" s="79"/>
    </row>
    <row r="43" customFormat="false" ht="15" hidden="false" customHeight="true" outlineLevel="0" collapsed="false">
      <c r="A43" s="83" t="n">
        <f aca="false">43-3</f>
        <v>40</v>
      </c>
      <c r="B43" s="84"/>
      <c r="C43" s="85"/>
      <c r="D43" s="85"/>
      <c r="E43" s="86"/>
      <c r="F43" s="87"/>
      <c r="G43" s="88"/>
      <c r="H43" s="88"/>
      <c r="I43" s="89" t="str">
        <f aca="false">IF(AND(G43=0,H43=0,G43=""),"",G43-H43)</f>
        <v/>
      </c>
      <c r="J43" s="87"/>
      <c r="K43" s="88"/>
      <c r="L43" s="87"/>
      <c r="M43" s="86"/>
    </row>
    <row r="44" customFormat="false" ht="15" hidden="false" customHeight="true" outlineLevel="0" collapsed="false">
      <c r="A44" s="76" t="n">
        <f aca="false">44-3</f>
        <v>41</v>
      </c>
      <c r="B44" s="77"/>
      <c r="C44" s="78"/>
      <c r="D44" s="78"/>
      <c r="E44" s="79"/>
      <c r="F44" s="80"/>
      <c r="G44" s="81"/>
      <c r="H44" s="81"/>
      <c r="I44" s="82" t="str">
        <f aca="false">IF(AND(G44=0,H44=0,G44=""),"",G44-H44)</f>
        <v/>
      </c>
      <c r="J44" s="80"/>
      <c r="K44" s="81"/>
      <c r="L44" s="80"/>
      <c r="M44" s="79"/>
    </row>
    <row r="45" customFormat="false" ht="15" hidden="false" customHeight="true" outlineLevel="0" collapsed="false">
      <c r="A45" s="83" t="n">
        <f aca="false">45-3</f>
        <v>42</v>
      </c>
      <c r="B45" s="84"/>
      <c r="C45" s="85"/>
      <c r="D45" s="85"/>
      <c r="E45" s="86"/>
      <c r="F45" s="87"/>
      <c r="G45" s="88"/>
      <c r="H45" s="88"/>
      <c r="I45" s="89" t="str">
        <f aca="false">IF(AND(G45=0,H45=0,G45=""),"",G45-H45)</f>
        <v/>
      </c>
      <c r="J45" s="87"/>
      <c r="K45" s="88"/>
      <c r="L45" s="87"/>
      <c r="M45" s="86"/>
    </row>
    <row r="46" customFormat="false" ht="15" hidden="false" customHeight="true" outlineLevel="0" collapsed="false">
      <c r="A46" s="76" t="n">
        <f aca="false">46-3</f>
        <v>43</v>
      </c>
      <c r="B46" s="77"/>
      <c r="C46" s="78"/>
      <c r="D46" s="78"/>
      <c r="E46" s="79"/>
      <c r="F46" s="80"/>
      <c r="G46" s="81"/>
      <c r="H46" s="81"/>
      <c r="I46" s="82" t="str">
        <f aca="false">IF(AND(G46=0,H46=0,G46=""),"",G46-H46)</f>
        <v/>
      </c>
      <c r="J46" s="80"/>
      <c r="K46" s="81"/>
      <c r="L46" s="80"/>
      <c r="M46" s="79"/>
    </row>
    <row r="47" customFormat="false" ht="15" hidden="false" customHeight="true" outlineLevel="0" collapsed="false">
      <c r="A47" s="83" t="n">
        <f aca="false">47-3</f>
        <v>44</v>
      </c>
      <c r="B47" s="84"/>
      <c r="C47" s="85"/>
      <c r="D47" s="85"/>
      <c r="E47" s="86"/>
      <c r="F47" s="87"/>
      <c r="G47" s="88"/>
      <c r="H47" s="88"/>
      <c r="I47" s="89" t="str">
        <f aca="false">IF(AND(G47=0,H47=0,G47=""),"",G47-H47)</f>
        <v/>
      </c>
      <c r="J47" s="87"/>
      <c r="K47" s="88"/>
      <c r="L47" s="87"/>
      <c r="M47" s="86"/>
    </row>
    <row r="48" customFormat="false" ht="15" hidden="false" customHeight="true" outlineLevel="0" collapsed="false">
      <c r="A48" s="76" t="n">
        <f aca="false">48-3</f>
        <v>45</v>
      </c>
      <c r="B48" s="77"/>
      <c r="C48" s="78"/>
      <c r="D48" s="78"/>
      <c r="E48" s="79"/>
      <c r="F48" s="80"/>
      <c r="G48" s="81"/>
      <c r="H48" s="81"/>
      <c r="I48" s="82" t="str">
        <f aca="false">IF(AND(G48=0,H48=0,G48=""),"",G48-H48)</f>
        <v/>
      </c>
      <c r="J48" s="80"/>
      <c r="K48" s="81"/>
      <c r="L48" s="80"/>
      <c r="M48" s="79"/>
    </row>
    <row r="49" customFormat="false" ht="15" hidden="false" customHeight="true" outlineLevel="0" collapsed="false">
      <c r="A49" s="83" t="n">
        <f aca="false">49-3</f>
        <v>46</v>
      </c>
      <c r="B49" s="84"/>
      <c r="C49" s="85"/>
      <c r="D49" s="85"/>
      <c r="E49" s="86"/>
      <c r="F49" s="87"/>
      <c r="G49" s="88"/>
      <c r="H49" s="88"/>
      <c r="I49" s="89" t="str">
        <f aca="false">IF(AND(G49=0,H49=0,G49=""),"",G49-H49)</f>
        <v/>
      </c>
      <c r="J49" s="87"/>
      <c r="K49" s="88"/>
      <c r="L49" s="87"/>
      <c r="M49" s="86"/>
    </row>
    <row r="50" customFormat="false" ht="15" hidden="false" customHeight="true" outlineLevel="0" collapsed="false">
      <c r="A50" s="76" t="n">
        <f aca="false">50-3</f>
        <v>47</v>
      </c>
      <c r="B50" s="77"/>
      <c r="C50" s="78"/>
      <c r="D50" s="78"/>
      <c r="E50" s="79"/>
      <c r="F50" s="80"/>
      <c r="G50" s="81"/>
      <c r="H50" s="81"/>
      <c r="I50" s="82" t="str">
        <f aca="false">IF(AND(G50=0,H50=0,G50=""),"",G50-H50)</f>
        <v/>
      </c>
      <c r="J50" s="80"/>
      <c r="K50" s="81"/>
      <c r="L50" s="80"/>
      <c r="M50" s="79"/>
    </row>
    <row r="51" customFormat="false" ht="15" hidden="false" customHeight="true" outlineLevel="0" collapsed="false">
      <c r="A51" s="83" t="n">
        <f aca="false">51-3</f>
        <v>48</v>
      </c>
      <c r="B51" s="84"/>
      <c r="C51" s="85"/>
      <c r="D51" s="85"/>
      <c r="E51" s="86"/>
      <c r="F51" s="87"/>
      <c r="G51" s="88"/>
      <c r="H51" s="88"/>
      <c r="I51" s="89" t="str">
        <f aca="false">IF(AND(G51=0,H51=0,G51=""),"",G51-H51)</f>
        <v/>
      </c>
      <c r="J51" s="87"/>
      <c r="K51" s="88"/>
      <c r="L51" s="87"/>
      <c r="M51" s="86"/>
    </row>
    <row r="52" customFormat="false" ht="15" hidden="false" customHeight="true" outlineLevel="0" collapsed="false">
      <c r="A52" s="76" t="n">
        <f aca="false">52-3</f>
        <v>49</v>
      </c>
      <c r="B52" s="77"/>
      <c r="C52" s="78"/>
      <c r="D52" s="78"/>
      <c r="E52" s="79"/>
      <c r="F52" s="80"/>
      <c r="G52" s="81"/>
      <c r="H52" s="81"/>
      <c r="I52" s="82" t="str">
        <f aca="false">IF(AND(G52=0,H52=0,G52=""),"",G52-H52)</f>
        <v/>
      </c>
      <c r="J52" s="80"/>
      <c r="K52" s="81"/>
      <c r="L52" s="80"/>
      <c r="M52" s="79"/>
    </row>
    <row r="53" customFormat="false" ht="15" hidden="false" customHeight="true" outlineLevel="0" collapsed="false">
      <c r="A53" s="83" t="n">
        <f aca="false">53-3</f>
        <v>50</v>
      </c>
      <c r="B53" s="84"/>
      <c r="C53" s="85"/>
      <c r="D53" s="85"/>
      <c r="E53" s="86"/>
      <c r="F53" s="87"/>
      <c r="G53" s="88"/>
      <c r="H53" s="88"/>
      <c r="I53" s="89" t="str">
        <f aca="false">IF(AND(G53=0,H53=0,G53=""),"",G53-H53)</f>
        <v/>
      </c>
      <c r="J53" s="87"/>
      <c r="K53" s="88"/>
      <c r="L53" s="87"/>
      <c r="M53" s="86"/>
    </row>
    <row r="54" customFormat="false" ht="15" hidden="false" customHeight="true" outlineLevel="0" collapsed="false">
      <c r="A54" s="76" t="n">
        <f aca="false">54-3</f>
        <v>51</v>
      </c>
      <c r="B54" s="77"/>
      <c r="C54" s="78"/>
      <c r="D54" s="78"/>
      <c r="E54" s="79"/>
      <c r="F54" s="80"/>
      <c r="G54" s="81"/>
      <c r="H54" s="81"/>
      <c r="I54" s="82" t="str">
        <f aca="false">IF(AND(G54=0,H54=0,G54=""),"",G54-H54)</f>
        <v/>
      </c>
      <c r="J54" s="80"/>
      <c r="K54" s="81"/>
      <c r="L54" s="80"/>
      <c r="M54" s="79"/>
    </row>
    <row r="55" customFormat="false" ht="15" hidden="false" customHeight="true" outlineLevel="0" collapsed="false">
      <c r="A55" s="83" t="n">
        <f aca="false">55-3</f>
        <v>52</v>
      </c>
      <c r="B55" s="84"/>
      <c r="C55" s="85"/>
      <c r="D55" s="85"/>
      <c r="E55" s="86"/>
      <c r="F55" s="87"/>
      <c r="G55" s="88"/>
      <c r="H55" s="88"/>
      <c r="I55" s="89" t="str">
        <f aca="false">IF(AND(G55=0,H55=0,G55=""),"",G55-H55)</f>
        <v/>
      </c>
      <c r="J55" s="87"/>
      <c r="K55" s="88"/>
      <c r="L55" s="87"/>
      <c r="M55" s="86"/>
    </row>
    <row r="56" customFormat="false" ht="15" hidden="false" customHeight="true" outlineLevel="0" collapsed="false">
      <c r="A56" s="76" t="n">
        <f aca="false">56-3</f>
        <v>53</v>
      </c>
      <c r="B56" s="77"/>
      <c r="C56" s="78"/>
      <c r="D56" s="78"/>
      <c r="E56" s="79"/>
      <c r="F56" s="80"/>
      <c r="G56" s="81"/>
      <c r="H56" s="81"/>
      <c r="I56" s="82" t="str">
        <f aca="false">IF(AND(G56=0,H56=0,G56=""),"",G56-H56)</f>
        <v/>
      </c>
      <c r="J56" s="80"/>
      <c r="K56" s="81"/>
      <c r="L56" s="80"/>
      <c r="M56" s="79"/>
    </row>
    <row r="57" customFormat="false" ht="15" hidden="false" customHeight="true" outlineLevel="0" collapsed="false">
      <c r="A57" s="83" t="n">
        <f aca="false">57-3</f>
        <v>54</v>
      </c>
      <c r="B57" s="84"/>
      <c r="C57" s="85"/>
      <c r="D57" s="85"/>
      <c r="E57" s="86"/>
      <c r="F57" s="87"/>
      <c r="G57" s="88"/>
      <c r="H57" s="88"/>
      <c r="I57" s="89" t="str">
        <f aca="false">IF(AND(G57=0,H57=0,G57=""),"",G57-H57)</f>
        <v/>
      </c>
      <c r="J57" s="87"/>
      <c r="K57" s="88"/>
      <c r="L57" s="87"/>
      <c r="M57" s="86"/>
    </row>
    <row r="58" customFormat="false" ht="15" hidden="false" customHeight="true" outlineLevel="0" collapsed="false">
      <c r="A58" s="76" t="n">
        <f aca="false">58-3</f>
        <v>55</v>
      </c>
      <c r="B58" s="77"/>
      <c r="C58" s="78"/>
      <c r="D58" s="78"/>
      <c r="E58" s="79"/>
      <c r="F58" s="80"/>
      <c r="G58" s="81"/>
      <c r="H58" s="81"/>
      <c r="I58" s="82" t="str">
        <f aca="false">IF(AND(G58=0,H58=0,G58=""),"",G58-H58)</f>
        <v/>
      </c>
      <c r="J58" s="80"/>
      <c r="K58" s="81"/>
      <c r="L58" s="80"/>
      <c r="M58" s="79"/>
    </row>
    <row r="59" customFormat="false" ht="15" hidden="false" customHeight="true" outlineLevel="0" collapsed="false">
      <c r="A59" s="83" t="n">
        <f aca="false">59-3</f>
        <v>56</v>
      </c>
      <c r="B59" s="84"/>
      <c r="C59" s="85"/>
      <c r="D59" s="85"/>
      <c r="E59" s="86"/>
      <c r="F59" s="87"/>
      <c r="G59" s="88"/>
      <c r="H59" s="88"/>
      <c r="I59" s="89" t="str">
        <f aca="false">IF(AND(G59=0,H59=0,G59=""),"",G59-H59)</f>
        <v/>
      </c>
      <c r="J59" s="87"/>
      <c r="K59" s="88"/>
      <c r="L59" s="87"/>
      <c r="M59" s="86"/>
    </row>
    <row r="60" customFormat="false" ht="15" hidden="false" customHeight="true" outlineLevel="0" collapsed="false">
      <c r="A60" s="76" t="n">
        <f aca="false">60-3</f>
        <v>57</v>
      </c>
      <c r="B60" s="77"/>
      <c r="C60" s="78"/>
      <c r="D60" s="78"/>
      <c r="E60" s="79"/>
      <c r="F60" s="80"/>
      <c r="G60" s="81"/>
      <c r="H60" s="81"/>
      <c r="I60" s="82" t="str">
        <f aca="false">IF(AND(G60=0,H60=0,G60=""),"",G60-H60)</f>
        <v/>
      </c>
      <c r="J60" s="80"/>
      <c r="K60" s="81"/>
      <c r="L60" s="80"/>
      <c r="M60" s="79"/>
    </row>
    <row r="61" customFormat="false" ht="15" hidden="false" customHeight="true" outlineLevel="0" collapsed="false">
      <c r="A61" s="83" t="n">
        <f aca="false">61-3</f>
        <v>58</v>
      </c>
      <c r="B61" s="84"/>
      <c r="C61" s="85"/>
      <c r="D61" s="85"/>
      <c r="E61" s="86"/>
      <c r="F61" s="87"/>
      <c r="G61" s="88"/>
      <c r="H61" s="88"/>
      <c r="I61" s="89" t="str">
        <f aca="false">IF(AND(G61=0,H61=0,G61=""),"",G61-H61)</f>
        <v/>
      </c>
      <c r="J61" s="87"/>
      <c r="K61" s="88"/>
      <c r="L61" s="87"/>
      <c r="M61" s="86"/>
    </row>
    <row r="62" customFormat="false" ht="15" hidden="false" customHeight="true" outlineLevel="0" collapsed="false">
      <c r="A62" s="76" t="n">
        <f aca="false">62-3</f>
        <v>59</v>
      </c>
      <c r="B62" s="77"/>
      <c r="C62" s="78"/>
      <c r="D62" s="78"/>
      <c r="E62" s="79"/>
      <c r="F62" s="80"/>
      <c r="G62" s="81"/>
      <c r="H62" s="81"/>
      <c r="I62" s="82" t="str">
        <f aca="false">IF(AND(G62=0,H62=0,G62=""),"",G62-H62)</f>
        <v/>
      </c>
      <c r="J62" s="80"/>
      <c r="K62" s="81"/>
      <c r="L62" s="80"/>
      <c r="M62" s="79"/>
    </row>
    <row r="63" customFormat="false" ht="15" hidden="false" customHeight="true" outlineLevel="0" collapsed="false">
      <c r="A63" s="83" t="n">
        <f aca="false">63-3</f>
        <v>60</v>
      </c>
      <c r="B63" s="84"/>
      <c r="C63" s="85"/>
      <c r="D63" s="85"/>
      <c r="E63" s="86"/>
      <c r="F63" s="87"/>
      <c r="G63" s="88"/>
      <c r="H63" s="88"/>
      <c r="I63" s="89" t="str">
        <f aca="false">IF(AND(G63=0,H63=0,G63=""),"",G63-H63)</f>
        <v/>
      </c>
      <c r="J63" s="87"/>
      <c r="K63" s="88"/>
      <c r="L63" s="87"/>
      <c r="M63" s="86"/>
    </row>
    <row r="64" customFormat="false" ht="15" hidden="false" customHeight="true" outlineLevel="0" collapsed="false">
      <c r="A64" s="76" t="n">
        <f aca="false">64-3</f>
        <v>61</v>
      </c>
      <c r="B64" s="77"/>
      <c r="C64" s="78"/>
      <c r="D64" s="78"/>
      <c r="E64" s="79"/>
      <c r="F64" s="80"/>
      <c r="G64" s="81"/>
      <c r="H64" s="81"/>
      <c r="I64" s="82" t="str">
        <f aca="false">IF(AND(G64=0,H64=0,G64=""),"",G64-H64)</f>
        <v/>
      </c>
      <c r="J64" s="80"/>
      <c r="K64" s="81"/>
      <c r="L64" s="80"/>
      <c r="M64" s="79"/>
    </row>
    <row r="65" customFormat="false" ht="15" hidden="false" customHeight="true" outlineLevel="0" collapsed="false">
      <c r="A65" s="83" t="n">
        <f aca="false">65-3</f>
        <v>62</v>
      </c>
      <c r="B65" s="84"/>
      <c r="C65" s="85"/>
      <c r="D65" s="85"/>
      <c r="E65" s="86"/>
      <c r="F65" s="87"/>
      <c r="G65" s="88"/>
      <c r="H65" s="88"/>
      <c r="I65" s="89" t="str">
        <f aca="false">IF(AND(G65=0,H65=0,G65=""),"",G65-H65)</f>
        <v/>
      </c>
      <c r="J65" s="87"/>
      <c r="K65" s="88"/>
      <c r="L65" s="87"/>
      <c r="M65" s="86"/>
    </row>
    <row r="66" customFormat="false" ht="15" hidden="false" customHeight="true" outlineLevel="0" collapsed="false">
      <c r="A66" s="76" t="n">
        <f aca="false">66-3</f>
        <v>63</v>
      </c>
      <c r="B66" s="77"/>
      <c r="C66" s="78"/>
      <c r="D66" s="78"/>
      <c r="E66" s="79"/>
      <c r="F66" s="80"/>
      <c r="G66" s="81"/>
      <c r="H66" s="81"/>
      <c r="I66" s="82" t="str">
        <f aca="false">IF(AND(G66=0,H66=0,G66=""),"",G66-H66)</f>
        <v/>
      </c>
      <c r="J66" s="80"/>
      <c r="K66" s="81"/>
      <c r="L66" s="80"/>
      <c r="M66" s="79"/>
    </row>
    <row r="67" customFormat="false" ht="15" hidden="false" customHeight="true" outlineLevel="0" collapsed="false">
      <c r="A67" s="83" t="n">
        <f aca="false">67-3</f>
        <v>64</v>
      </c>
      <c r="B67" s="84"/>
      <c r="C67" s="85"/>
      <c r="D67" s="85"/>
      <c r="E67" s="86"/>
      <c r="F67" s="87"/>
      <c r="G67" s="88"/>
      <c r="H67" s="88"/>
      <c r="I67" s="89" t="str">
        <f aca="false">IF(AND(G67=0,H67=0,G67=""),"",G67-H67)</f>
        <v/>
      </c>
      <c r="J67" s="87"/>
      <c r="K67" s="88"/>
      <c r="L67" s="87"/>
      <c r="M67" s="86"/>
    </row>
    <row r="68" customFormat="false" ht="15" hidden="false" customHeight="true" outlineLevel="0" collapsed="false">
      <c r="A68" s="76" t="n">
        <f aca="false">68-3</f>
        <v>65</v>
      </c>
      <c r="B68" s="77"/>
      <c r="C68" s="78"/>
      <c r="D68" s="78"/>
      <c r="E68" s="79"/>
      <c r="F68" s="80"/>
      <c r="G68" s="81"/>
      <c r="H68" s="81"/>
      <c r="I68" s="82" t="str">
        <f aca="false">IF(AND(G68=0,H68=0,G68=""),"",G68-H68)</f>
        <v/>
      </c>
      <c r="J68" s="80"/>
      <c r="K68" s="81"/>
      <c r="L68" s="80"/>
      <c r="M68" s="79"/>
    </row>
    <row r="69" customFormat="false" ht="15" hidden="false" customHeight="true" outlineLevel="0" collapsed="false">
      <c r="A69" s="83" t="n">
        <f aca="false">69-3</f>
        <v>66</v>
      </c>
      <c r="B69" s="84"/>
      <c r="C69" s="85"/>
      <c r="D69" s="85"/>
      <c r="E69" s="86"/>
      <c r="F69" s="87"/>
      <c r="G69" s="88"/>
      <c r="H69" s="88"/>
      <c r="I69" s="89" t="str">
        <f aca="false">IF(AND(G69=0,H69=0,G69=""),"",G69-H69)</f>
        <v/>
      </c>
      <c r="J69" s="87"/>
      <c r="K69" s="88"/>
      <c r="L69" s="87"/>
      <c r="M69" s="86"/>
    </row>
    <row r="70" customFormat="false" ht="15" hidden="false" customHeight="true" outlineLevel="0" collapsed="false">
      <c r="A70" s="76" t="n">
        <f aca="false">70-3</f>
        <v>67</v>
      </c>
      <c r="B70" s="77"/>
      <c r="C70" s="78"/>
      <c r="D70" s="78"/>
      <c r="E70" s="79"/>
      <c r="F70" s="80"/>
      <c r="G70" s="81"/>
      <c r="H70" s="81"/>
      <c r="I70" s="82" t="str">
        <f aca="false">IF(AND(G70=0,H70=0,G70=""),"",G70-H70)</f>
        <v/>
      </c>
      <c r="J70" s="80"/>
      <c r="K70" s="81"/>
      <c r="L70" s="80"/>
      <c r="M70" s="79"/>
    </row>
    <row r="71" customFormat="false" ht="15" hidden="false" customHeight="true" outlineLevel="0" collapsed="false">
      <c r="A71" s="83" t="n">
        <f aca="false">71-3</f>
        <v>68</v>
      </c>
      <c r="B71" s="84"/>
      <c r="C71" s="85"/>
      <c r="D71" s="85"/>
      <c r="E71" s="86"/>
      <c r="F71" s="87"/>
      <c r="G71" s="88"/>
      <c r="H71" s="88"/>
      <c r="I71" s="89" t="str">
        <f aca="false">IF(AND(G71=0,H71=0,G71=""),"",G71-H71)</f>
        <v/>
      </c>
      <c r="J71" s="87"/>
      <c r="K71" s="88"/>
      <c r="L71" s="87"/>
      <c r="M71" s="86"/>
    </row>
    <row r="72" customFormat="false" ht="15" hidden="false" customHeight="true" outlineLevel="0" collapsed="false">
      <c r="A72" s="76" t="n">
        <f aca="false">72-3</f>
        <v>69</v>
      </c>
      <c r="B72" s="77"/>
      <c r="C72" s="78"/>
      <c r="D72" s="78"/>
      <c r="E72" s="79"/>
      <c r="F72" s="80"/>
      <c r="G72" s="81"/>
      <c r="H72" s="81"/>
      <c r="I72" s="82" t="str">
        <f aca="false">IF(AND(G72=0,H72=0,G72=""),"",G72-H72)</f>
        <v/>
      </c>
      <c r="J72" s="80"/>
      <c r="K72" s="81"/>
      <c r="L72" s="80"/>
      <c r="M72" s="79"/>
    </row>
    <row r="73" customFormat="false" ht="15" hidden="false" customHeight="true" outlineLevel="0" collapsed="false">
      <c r="A73" s="83" t="n">
        <f aca="false">73-3</f>
        <v>70</v>
      </c>
      <c r="B73" s="84"/>
      <c r="C73" s="85"/>
      <c r="D73" s="85"/>
      <c r="E73" s="86"/>
      <c r="F73" s="87"/>
      <c r="G73" s="88"/>
      <c r="H73" s="88"/>
      <c r="I73" s="89" t="str">
        <f aca="false">IF(AND(G73=0,H73=0,G73=""),"",G73-H73)</f>
        <v/>
      </c>
      <c r="J73" s="87"/>
      <c r="K73" s="88"/>
      <c r="L73" s="87"/>
      <c r="M73" s="86"/>
    </row>
    <row r="74" customFormat="false" ht="15" hidden="false" customHeight="true" outlineLevel="0" collapsed="false">
      <c r="A74" s="76" t="n">
        <f aca="false">74-3</f>
        <v>71</v>
      </c>
      <c r="B74" s="77"/>
      <c r="C74" s="78"/>
      <c r="D74" s="78"/>
      <c r="E74" s="79"/>
      <c r="F74" s="80"/>
      <c r="G74" s="81"/>
      <c r="H74" s="81"/>
      <c r="I74" s="82" t="str">
        <f aca="false">IF(AND(G74=0,H74=0,G74=""),"",G74-H74)</f>
        <v/>
      </c>
      <c r="J74" s="80"/>
      <c r="K74" s="81"/>
      <c r="L74" s="80"/>
      <c r="M74" s="79"/>
    </row>
    <row r="75" customFormat="false" ht="15" hidden="false" customHeight="true" outlineLevel="0" collapsed="false">
      <c r="A75" s="83" t="n">
        <f aca="false">75-3</f>
        <v>72</v>
      </c>
      <c r="B75" s="84"/>
      <c r="C75" s="85"/>
      <c r="D75" s="85"/>
      <c r="E75" s="86"/>
      <c r="F75" s="87"/>
      <c r="G75" s="88"/>
      <c r="H75" s="88"/>
      <c r="I75" s="89" t="str">
        <f aca="false">IF(AND(G75=0,H75=0,G75=""),"",G75-H75)</f>
        <v/>
      </c>
      <c r="J75" s="87"/>
      <c r="K75" s="88"/>
      <c r="L75" s="87"/>
      <c r="M75" s="86"/>
    </row>
    <row r="76" customFormat="false" ht="15" hidden="false" customHeight="true" outlineLevel="0" collapsed="false">
      <c r="A76" s="76" t="n">
        <f aca="false">76-3</f>
        <v>73</v>
      </c>
      <c r="B76" s="77"/>
      <c r="C76" s="78"/>
      <c r="D76" s="78"/>
      <c r="E76" s="79"/>
      <c r="F76" s="80"/>
      <c r="G76" s="81"/>
      <c r="H76" s="81"/>
      <c r="I76" s="82" t="str">
        <f aca="false">IF(AND(G76=0,H76=0,G76=""),"",G76-H76)</f>
        <v/>
      </c>
      <c r="J76" s="80"/>
      <c r="K76" s="81"/>
      <c r="L76" s="80"/>
      <c r="M76" s="79"/>
    </row>
    <row r="77" customFormat="false" ht="15" hidden="false" customHeight="true" outlineLevel="0" collapsed="false">
      <c r="A77" s="83" t="n">
        <f aca="false">77-3</f>
        <v>74</v>
      </c>
      <c r="B77" s="84"/>
      <c r="C77" s="85"/>
      <c r="D77" s="85"/>
      <c r="E77" s="86"/>
      <c r="F77" s="87"/>
      <c r="G77" s="88"/>
      <c r="H77" s="88"/>
      <c r="I77" s="89" t="str">
        <f aca="false">IF(AND(G77=0,H77=0,G77=""),"",G77-H77)</f>
        <v/>
      </c>
      <c r="J77" s="87"/>
      <c r="K77" s="88"/>
      <c r="L77" s="87"/>
      <c r="M77" s="86"/>
    </row>
    <row r="78" customFormat="false" ht="15" hidden="false" customHeight="true" outlineLevel="0" collapsed="false">
      <c r="A78" s="76" t="n">
        <f aca="false">78-3</f>
        <v>75</v>
      </c>
      <c r="B78" s="77"/>
      <c r="C78" s="78"/>
      <c r="D78" s="78"/>
      <c r="E78" s="79"/>
      <c r="F78" s="80"/>
      <c r="G78" s="81"/>
      <c r="H78" s="81"/>
      <c r="I78" s="82" t="str">
        <f aca="false">IF(AND(G78=0,H78=0,G78=""),"",G78-H78)</f>
        <v/>
      </c>
      <c r="J78" s="80"/>
      <c r="K78" s="81"/>
      <c r="L78" s="80"/>
      <c r="M78" s="79"/>
    </row>
    <row r="79" customFormat="false" ht="15" hidden="false" customHeight="true" outlineLevel="0" collapsed="false">
      <c r="A79" s="83" t="n">
        <f aca="false">79-3</f>
        <v>76</v>
      </c>
      <c r="B79" s="84"/>
      <c r="C79" s="85"/>
      <c r="D79" s="85"/>
      <c r="E79" s="86"/>
      <c r="F79" s="87"/>
      <c r="G79" s="88"/>
      <c r="H79" s="88"/>
      <c r="I79" s="89" t="str">
        <f aca="false">IF(AND(G79=0,H79=0,G79=""),"",G79-H79)</f>
        <v/>
      </c>
      <c r="J79" s="87"/>
      <c r="K79" s="88"/>
      <c r="L79" s="87"/>
      <c r="M79" s="86"/>
    </row>
    <row r="80" customFormat="false" ht="15" hidden="false" customHeight="true" outlineLevel="0" collapsed="false">
      <c r="A80" s="76" t="n">
        <f aca="false">80-3</f>
        <v>77</v>
      </c>
      <c r="B80" s="77"/>
      <c r="C80" s="78"/>
      <c r="D80" s="78"/>
      <c r="E80" s="79"/>
      <c r="F80" s="80"/>
      <c r="G80" s="81"/>
      <c r="H80" s="81"/>
      <c r="I80" s="82" t="str">
        <f aca="false">IF(AND(G80=0,H80=0,G80=""),"",G80-H80)</f>
        <v/>
      </c>
      <c r="J80" s="80"/>
      <c r="K80" s="81"/>
      <c r="L80" s="80"/>
      <c r="M80" s="79"/>
    </row>
    <row r="81" customFormat="false" ht="15" hidden="false" customHeight="true" outlineLevel="0" collapsed="false">
      <c r="A81" s="83" t="n">
        <f aca="false">81-3</f>
        <v>78</v>
      </c>
      <c r="B81" s="84"/>
      <c r="C81" s="85"/>
      <c r="D81" s="85"/>
      <c r="E81" s="86"/>
      <c r="F81" s="87"/>
      <c r="G81" s="88"/>
      <c r="H81" s="88"/>
      <c r="I81" s="89" t="str">
        <f aca="false">IF(AND(G81=0,H81=0,G81=""),"",G81-H81)</f>
        <v/>
      </c>
      <c r="J81" s="87"/>
      <c r="K81" s="88"/>
      <c r="L81" s="87"/>
      <c r="M81" s="86"/>
    </row>
    <row r="82" customFormat="false" ht="15" hidden="false" customHeight="true" outlineLevel="0" collapsed="false">
      <c r="A82" s="76" t="n">
        <f aca="false">82-3</f>
        <v>79</v>
      </c>
      <c r="B82" s="77"/>
      <c r="C82" s="78"/>
      <c r="D82" s="78"/>
      <c r="E82" s="79"/>
      <c r="F82" s="80"/>
      <c r="G82" s="81"/>
      <c r="H82" s="81"/>
      <c r="I82" s="82" t="str">
        <f aca="false">IF(AND(G82=0,H82=0,G82=""),"",G82-H82)</f>
        <v/>
      </c>
      <c r="J82" s="80"/>
      <c r="K82" s="81"/>
      <c r="L82" s="80"/>
      <c r="M82" s="79"/>
    </row>
    <row r="83" customFormat="false" ht="15" hidden="false" customHeight="true" outlineLevel="0" collapsed="false">
      <c r="A83" s="83" t="n">
        <f aca="false">83-3</f>
        <v>80</v>
      </c>
      <c r="B83" s="84"/>
      <c r="C83" s="85"/>
      <c r="D83" s="85"/>
      <c r="E83" s="86"/>
      <c r="F83" s="87"/>
      <c r="G83" s="88"/>
      <c r="H83" s="88"/>
      <c r="I83" s="89" t="str">
        <f aca="false">IF(AND(G83=0,H83=0,G83=""),"",G83-H83)</f>
        <v/>
      </c>
      <c r="J83" s="87"/>
      <c r="K83" s="88"/>
      <c r="L83" s="87"/>
      <c r="M83" s="86"/>
    </row>
    <row r="84" customFormat="false" ht="15" hidden="false" customHeight="true" outlineLevel="0" collapsed="false">
      <c r="A84" s="76" t="n">
        <f aca="false">84-3</f>
        <v>81</v>
      </c>
      <c r="B84" s="77"/>
      <c r="C84" s="78"/>
      <c r="D84" s="78"/>
      <c r="E84" s="79"/>
      <c r="F84" s="80"/>
      <c r="G84" s="81"/>
      <c r="H84" s="81"/>
      <c r="I84" s="82" t="str">
        <f aca="false">IF(AND(G84=0,H84=0,G84=""),"",G84-H84)</f>
        <v/>
      </c>
      <c r="J84" s="80"/>
      <c r="K84" s="81"/>
      <c r="L84" s="80"/>
      <c r="M84" s="79"/>
    </row>
    <row r="85" customFormat="false" ht="15" hidden="false" customHeight="true" outlineLevel="0" collapsed="false">
      <c r="A85" s="83" t="n">
        <f aca="false">85-3</f>
        <v>82</v>
      </c>
      <c r="B85" s="84"/>
      <c r="C85" s="85"/>
      <c r="D85" s="85"/>
      <c r="E85" s="86"/>
      <c r="F85" s="87"/>
      <c r="G85" s="88"/>
      <c r="H85" s="88"/>
      <c r="I85" s="89" t="str">
        <f aca="false">IF(AND(G85=0,H85=0,G85=""),"",G85-H85)</f>
        <v/>
      </c>
      <c r="J85" s="87"/>
      <c r="K85" s="88"/>
      <c r="L85" s="87"/>
      <c r="M85" s="86"/>
    </row>
    <row r="86" customFormat="false" ht="15" hidden="false" customHeight="true" outlineLevel="0" collapsed="false">
      <c r="A86" s="76" t="n">
        <f aca="false">86-3</f>
        <v>83</v>
      </c>
      <c r="B86" s="77"/>
      <c r="C86" s="78"/>
      <c r="D86" s="78"/>
      <c r="E86" s="79"/>
      <c r="F86" s="80"/>
      <c r="G86" s="81"/>
      <c r="H86" s="81"/>
      <c r="I86" s="82" t="str">
        <f aca="false">IF(AND(G86=0,H86=0,G86=""),"",G86-H86)</f>
        <v/>
      </c>
      <c r="J86" s="80"/>
      <c r="K86" s="81"/>
      <c r="L86" s="80"/>
      <c r="M86" s="79"/>
    </row>
    <row r="87" customFormat="false" ht="15" hidden="false" customHeight="true" outlineLevel="0" collapsed="false">
      <c r="A87" s="83" t="n">
        <f aca="false">87-3</f>
        <v>84</v>
      </c>
      <c r="B87" s="84"/>
      <c r="C87" s="85"/>
      <c r="D87" s="85"/>
      <c r="E87" s="86"/>
      <c r="F87" s="87"/>
      <c r="G87" s="88"/>
      <c r="H87" s="88"/>
      <c r="I87" s="89" t="str">
        <f aca="false">IF(AND(G87=0,H87=0,G87=""),"",G87-H87)</f>
        <v/>
      </c>
      <c r="J87" s="87"/>
      <c r="K87" s="88"/>
      <c r="L87" s="87"/>
      <c r="M87" s="86"/>
    </row>
    <row r="88" customFormat="false" ht="15" hidden="false" customHeight="true" outlineLevel="0" collapsed="false">
      <c r="A88" s="76" t="n">
        <f aca="false">88-3</f>
        <v>85</v>
      </c>
      <c r="B88" s="77"/>
      <c r="C88" s="78"/>
      <c r="D88" s="78"/>
      <c r="E88" s="79"/>
      <c r="F88" s="80"/>
      <c r="G88" s="81"/>
      <c r="H88" s="81"/>
      <c r="I88" s="82" t="str">
        <f aca="false">IF(AND(G88=0,H88=0,G88=""),"",G88-H88)</f>
        <v/>
      </c>
      <c r="J88" s="80"/>
      <c r="K88" s="81"/>
      <c r="L88" s="80"/>
      <c r="M88" s="79"/>
    </row>
    <row r="89" customFormat="false" ht="15" hidden="false" customHeight="true" outlineLevel="0" collapsed="false">
      <c r="A89" s="83" t="n">
        <f aca="false">89-3</f>
        <v>86</v>
      </c>
      <c r="B89" s="84"/>
      <c r="C89" s="85"/>
      <c r="D89" s="85"/>
      <c r="E89" s="86"/>
      <c r="F89" s="87"/>
      <c r="G89" s="88"/>
      <c r="H89" s="88"/>
      <c r="I89" s="89" t="str">
        <f aca="false">IF(AND(G89=0,H89=0,G89=""),"",G89-H89)</f>
        <v/>
      </c>
      <c r="J89" s="87"/>
      <c r="K89" s="88"/>
      <c r="L89" s="87"/>
      <c r="M89" s="86"/>
    </row>
    <row r="90" customFormat="false" ht="15" hidden="false" customHeight="true" outlineLevel="0" collapsed="false">
      <c r="A90" s="76" t="n">
        <f aca="false">90-3</f>
        <v>87</v>
      </c>
      <c r="B90" s="77"/>
      <c r="C90" s="78"/>
      <c r="D90" s="78"/>
      <c r="E90" s="79"/>
      <c r="F90" s="80"/>
      <c r="G90" s="81"/>
      <c r="H90" s="81"/>
      <c r="I90" s="82" t="str">
        <f aca="false">IF(AND(G90=0,H90=0,G90=""),"",G90-H90)</f>
        <v/>
      </c>
      <c r="J90" s="80"/>
      <c r="K90" s="81"/>
      <c r="L90" s="80"/>
      <c r="M90" s="79"/>
    </row>
    <row r="91" customFormat="false" ht="15" hidden="false" customHeight="true" outlineLevel="0" collapsed="false">
      <c r="A91" s="83" t="n">
        <f aca="false">91-3</f>
        <v>88</v>
      </c>
      <c r="B91" s="84"/>
      <c r="C91" s="85"/>
      <c r="D91" s="85"/>
      <c r="E91" s="86"/>
      <c r="F91" s="87"/>
      <c r="G91" s="88"/>
      <c r="H91" s="88"/>
      <c r="I91" s="89" t="str">
        <f aca="false">IF(AND(G91=0,H91=0,G91=""),"",G91-H91)</f>
        <v/>
      </c>
      <c r="J91" s="87"/>
      <c r="K91" s="88"/>
      <c r="L91" s="87"/>
      <c r="M91" s="86"/>
    </row>
    <row r="92" customFormat="false" ht="15" hidden="false" customHeight="true" outlineLevel="0" collapsed="false">
      <c r="A92" s="76" t="n">
        <f aca="false">92-3</f>
        <v>89</v>
      </c>
      <c r="B92" s="77"/>
      <c r="C92" s="78"/>
      <c r="D92" s="78"/>
      <c r="E92" s="79"/>
      <c r="F92" s="80"/>
      <c r="G92" s="81"/>
      <c r="H92" s="81"/>
      <c r="I92" s="82" t="str">
        <f aca="false">IF(AND(G92=0,H92=0,G92=""),"",G92-H92)</f>
        <v/>
      </c>
      <c r="J92" s="80"/>
      <c r="K92" s="81"/>
      <c r="L92" s="80"/>
      <c r="M92" s="79"/>
    </row>
    <row r="93" customFormat="false" ht="15" hidden="false" customHeight="true" outlineLevel="0" collapsed="false">
      <c r="A93" s="83" t="n">
        <f aca="false">93-3</f>
        <v>90</v>
      </c>
      <c r="B93" s="84"/>
      <c r="C93" s="85"/>
      <c r="D93" s="85"/>
      <c r="E93" s="86"/>
      <c r="F93" s="87"/>
      <c r="G93" s="88"/>
      <c r="H93" s="88"/>
      <c r="I93" s="89" t="str">
        <f aca="false">IF(AND(G93=0,H93=0,G93=""),"",G93-H93)</f>
        <v/>
      </c>
      <c r="J93" s="87"/>
      <c r="K93" s="88"/>
      <c r="L93" s="87"/>
      <c r="M93" s="86"/>
    </row>
    <row r="94" customFormat="false" ht="15" hidden="false" customHeight="true" outlineLevel="0" collapsed="false">
      <c r="A94" s="76" t="n">
        <f aca="false">94-3</f>
        <v>91</v>
      </c>
      <c r="B94" s="77"/>
      <c r="C94" s="78"/>
      <c r="D94" s="78"/>
      <c r="E94" s="79"/>
      <c r="F94" s="80"/>
      <c r="G94" s="81"/>
      <c r="H94" s="81"/>
      <c r="I94" s="82" t="str">
        <f aca="false">IF(AND(G94=0,H94=0,G94=""),"",G94-H94)</f>
        <v/>
      </c>
      <c r="J94" s="80"/>
      <c r="K94" s="81"/>
      <c r="L94" s="80"/>
      <c r="M94" s="79"/>
    </row>
    <row r="95" customFormat="false" ht="15" hidden="false" customHeight="true" outlineLevel="0" collapsed="false">
      <c r="A95" s="83" t="n">
        <f aca="false">95-3</f>
        <v>92</v>
      </c>
      <c r="B95" s="84"/>
      <c r="C95" s="85"/>
      <c r="D95" s="85"/>
      <c r="E95" s="86"/>
      <c r="F95" s="87"/>
      <c r="G95" s="88"/>
      <c r="H95" s="88"/>
      <c r="I95" s="89" t="str">
        <f aca="false">IF(AND(G95=0,H95=0,G95=""),"",G95-H95)</f>
        <v/>
      </c>
      <c r="J95" s="87"/>
      <c r="K95" s="88"/>
      <c r="L95" s="87"/>
      <c r="M95" s="86"/>
    </row>
    <row r="96" customFormat="false" ht="15" hidden="false" customHeight="true" outlineLevel="0" collapsed="false">
      <c r="A96" s="76" t="n">
        <f aca="false">96-3</f>
        <v>93</v>
      </c>
      <c r="B96" s="77"/>
      <c r="C96" s="78"/>
      <c r="D96" s="78"/>
      <c r="E96" s="79"/>
      <c r="F96" s="80"/>
      <c r="G96" s="81"/>
      <c r="H96" s="81"/>
      <c r="I96" s="82" t="str">
        <f aca="false">IF(AND(G96=0,H96=0,G96=""),"",G96-H96)</f>
        <v/>
      </c>
      <c r="J96" s="80"/>
      <c r="K96" s="81"/>
      <c r="L96" s="80"/>
      <c r="M96" s="79"/>
    </row>
    <row r="97" customFormat="false" ht="15" hidden="false" customHeight="true" outlineLevel="0" collapsed="false">
      <c r="A97" s="83" t="n">
        <f aca="false">97-3</f>
        <v>94</v>
      </c>
      <c r="B97" s="84"/>
      <c r="C97" s="85"/>
      <c r="D97" s="85"/>
      <c r="E97" s="86"/>
      <c r="F97" s="87"/>
      <c r="G97" s="88"/>
      <c r="H97" s="88"/>
      <c r="I97" s="89" t="str">
        <f aca="false">IF(AND(G97=0,H97=0,G97=""),"",G97-H97)</f>
        <v/>
      </c>
      <c r="J97" s="87"/>
      <c r="K97" s="88"/>
      <c r="L97" s="87"/>
      <c r="M97" s="86"/>
    </row>
    <row r="98" customFormat="false" ht="15" hidden="false" customHeight="true" outlineLevel="0" collapsed="false">
      <c r="A98" s="76" t="n">
        <f aca="false">98-3</f>
        <v>95</v>
      </c>
      <c r="B98" s="77"/>
      <c r="C98" s="78"/>
      <c r="D98" s="78"/>
      <c r="E98" s="79"/>
      <c r="F98" s="80"/>
      <c r="G98" s="81"/>
      <c r="H98" s="81"/>
      <c r="I98" s="82" t="str">
        <f aca="false">IF(AND(G98=0,H98=0,G98=""),"",G98-H98)</f>
        <v/>
      </c>
      <c r="J98" s="80"/>
      <c r="K98" s="81"/>
      <c r="L98" s="80"/>
      <c r="M98" s="79"/>
    </row>
    <row r="99" customFormat="false" ht="15" hidden="false" customHeight="true" outlineLevel="0" collapsed="false">
      <c r="A99" s="83" t="n">
        <f aca="false">99-3</f>
        <v>96</v>
      </c>
      <c r="B99" s="84"/>
      <c r="C99" s="85"/>
      <c r="D99" s="85"/>
      <c r="E99" s="86"/>
      <c r="F99" s="87"/>
      <c r="G99" s="88"/>
      <c r="H99" s="88"/>
      <c r="I99" s="89" t="str">
        <f aca="false">IF(AND(G99=0,H99=0,G99=""),"",G99-H99)</f>
        <v/>
      </c>
      <c r="J99" s="87"/>
      <c r="K99" s="88"/>
      <c r="L99" s="87"/>
      <c r="M99" s="86"/>
    </row>
    <row r="100" customFormat="false" ht="15" hidden="false" customHeight="true" outlineLevel="0" collapsed="false">
      <c r="A100" s="76" t="n">
        <f aca="false">100-3</f>
        <v>97</v>
      </c>
      <c r="B100" s="77"/>
      <c r="C100" s="78"/>
      <c r="D100" s="78"/>
      <c r="E100" s="79"/>
      <c r="F100" s="80"/>
      <c r="G100" s="81"/>
      <c r="H100" s="81"/>
      <c r="I100" s="82" t="str">
        <f aca="false">IF(AND(G100=0,H100=0,G100=""),"",G100-H100)</f>
        <v/>
      </c>
      <c r="J100" s="80"/>
      <c r="K100" s="81"/>
      <c r="L100" s="80"/>
      <c r="M100" s="79"/>
    </row>
    <row r="101" customFormat="false" ht="15" hidden="false" customHeight="true" outlineLevel="0" collapsed="false">
      <c r="A101" s="83" t="n">
        <f aca="false">101-3</f>
        <v>98</v>
      </c>
      <c r="B101" s="84"/>
      <c r="C101" s="85"/>
      <c r="D101" s="85"/>
      <c r="E101" s="86"/>
      <c r="F101" s="87"/>
      <c r="G101" s="88"/>
      <c r="H101" s="88"/>
      <c r="I101" s="89" t="str">
        <f aca="false">IF(AND(G101=0,H101=0,G101=""),"",G101-H101)</f>
        <v/>
      </c>
      <c r="J101" s="87"/>
      <c r="K101" s="88"/>
      <c r="L101" s="87"/>
      <c r="M101" s="86"/>
    </row>
    <row r="102" customFormat="false" ht="15" hidden="false" customHeight="true" outlineLevel="0" collapsed="false">
      <c r="A102" s="76" t="n">
        <f aca="false">102-3</f>
        <v>99</v>
      </c>
      <c r="B102" s="77"/>
      <c r="C102" s="78"/>
      <c r="D102" s="78"/>
      <c r="E102" s="79"/>
      <c r="F102" s="80"/>
      <c r="G102" s="81"/>
      <c r="H102" s="81"/>
      <c r="I102" s="82" t="str">
        <f aca="false">IF(AND(G102=0,H102=0,G102=""),"",G102-H102)</f>
        <v/>
      </c>
      <c r="J102" s="80"/>
      <c r="K102" s="81"/>
      <c r="L102" s="80"/>
      <c r="M102" s="79"/>
    </row>
    <row r="103" customFormat="false" ht="15" hidden="false" customHeight="true" outlineLevel="0" collapsed="false">
      <c r="A103" s="83" t="n">
        <f aca="false">103-3</f>
        <v>100</v>
      </c>
      <c r="B103" s="84"/>
      <c r="C103" s="85"/>
      <c r="D103" s="85"/>
      <c r="E103" s="86"/>
      <c r="F103" s="87"/>
      <c r="G103" s="88"/>
      <c r="H103" s="88"/>
      <c r="I103" s="89" t="str">
        <f aca="false">IF(AND(G103=0,H103=0,G103=""),"",G103-H103)</f>
        <v/>
      </c>
      <c r="J103" s="87"/>
      <c r="K103" s="88"/>
      <c r="L103" s="87"/>
      <c r="M103" s="86"/>
    </row>
    <row r="104" customFormat="false" ht="15" hidden="false" customHeight="true" outlineLevel="0" collapsed="false">
      <c r="A104" s="76" t="n">
        <f aca="false">104-3</f>
        <v>101</v>
      </c>
      <c r="B104" s="77"/>
      <c r="C104" s="78"/>
      <c r="D104" s="78"/>
      <c r="E104" s="79"/>
      <c r="F104" s="80"/>
      <c r="G104" s="81"/>
      <c r="H104" s="81"/>
      <c r="I104" s="82" t="str">
        <f aca="false">IF(AND(G104=0,H104=0,G104=""),"",G104-H104)</f>
        <v/>
      </c>
      <c r="J104" s="80"/>
      <c r="K104" s="81"/>
      <c r="L104" s="80"/>
      <c r="M104" s="79"/>
    </row>
    <row r="105" customFormat="false" ht="15" hidden="false" customHeight="true" outlineLevel="0" collapsed="false">
      <c r="A105" s="83" t="n">
        <f aca="false">105-3</f>
        <v>102</v>
      </c>
      <c r="B105" s="84"/>
      <c r="C105" s="85"/>
      <c r="D105" s="85"/>
      <c r="E105" s="86"/>
      <c r="F105" s="87"/>
      <c r="G105" s="88"/>
      <c r="H105" s="88"/>
      <c r="I105" s="89" t="str">
        <f aca="false">IF(AND(G105=0,H105=0,G105=""),"",G105-H105)</f>
        <v/>
      </c>
      <c r="J105" s="87"/>
      <c r="K105" s="88"/>
      <c r="L105" s="87"/>
      <c r="M105" s="86"/>
    </row>
    <row r="106" customFormat="false" ht="15" hidden="false" customHeight="true" outlineLevel="0" collapsed="false">
      <c r="A106" s="76" t="n">
        <f aca="false">106-3</f>
        <v>103</v>
      </c>
      <c r="B106" s="77"/>
      <c r="C106" s="78"/>
      <c r="D106" s="78"/>
      <c r="E106" s="79"/>
      <c r="F106" s="80"/>
      <c r="G106" s="81"/>
      <c r="H106" s="81"/>
      <c r="I106" s="82" t="str">
        <f aca="false">IF(AND(G106=0,H106=0,G106=""),"",G106-H106)</f>
        <v/>
      </c>
      <c r="J106" s="80"/>
      <c r="K106" s="81"/>
      <c r="L106" s="80"/>
      <c r="M106" s="79"/>
    </row>
    <row r="107" customFormat="false" ht="15" hidden="false" customHeight="true" outlineLevel="0" collapsed="false">
      <c r="A107" s="83" t="n">
        <f aca="false">107-3</f>
        <v>104</v>
      </c>
      <c r="B107" s="84"/>
      <c r="C107" s="85"/>
      <c r="D107" s="85"/>
      <c r="E107" s="86"/>
      <c r="F107" s="87"/>
      <c r="G107" s="88"/>
      <c r="H107" s="88"/>
      <c r="I107" s="89" t="str">
        <f aca="false">IF(AND(G107=0,H107=0,G107=""),"",G107-H107)</f>
        <v/>
      </c>
      <c r="J107" s="87"/>
      <c r="K107" s="88"/>
      <c r="L107" s="87"/>
      <c r="M107" s="86"/>
    </row>
    <row r="108" customFormat="false" ht="15" hidden="false" customHeight="true" outlineLevel="0" collapsed="false">
      <c r="A108" s="76" t="n">
        <f aca="false">108-3</f>
        <v>105</v>
      </c>
      <c r="B108" s="77"/>
      <c r="C108" s="78"/>
      <c r="D108" s="78"/>
      <c r="E108" s="79"/>
      <c r="F108" s="80"/>
      <c r="G108" s="81"/>
      <c r="H108" s="81"/>
      <c r="I108" s="82" t="str">
        <f aca="false">IF(AND(G108=0,H108=0,G108=""),"",G108-H108)</f>
        <v/>
      </c>
      <c r="J108" s="80"/>
      <c r="K108" s="81"/>
      <c r="L108" s="80"/>
      <c r="M108" s="79"/>
    </row>
    <row r="109" customFormat="false" ht="15" hidden="false" customHeight="true" outlineLevel="0" collapsed="false">
      <c r="A109" s="83" t="n">
        <f aca="false">109-3</f>
        <v>106</v>
      </c>
      <c r="B109" s="84"/>
      <c r="C109" s="85"/>
      <c r="D109" s="85"/>
      <c r="E109" s="86"/>
      <c r="F109" s="87"/>
      <c r="G109" s="88"/>
      <c r="H109" s="88"/>
      <c r="I109" s="89" t="str">
        <f aca="false">IF(AND(G109=0,H109=0,G109=""),"",G109-H109)</f>
        <v/>
      </c>
      <c r="J109" s="87"/>
      <c r="K109" s="88"/>
      <c r="L109" s="87"/>
      <c r="M109" s="86"/>
    </row>
    <row r="110" customFormat="false" ht="15" hidden="false" customHeight="true" outlineLevel="0" collapsed="false">
      <c r="A110" s="76" t="n">
        <f aca="false">110-3</f>
        <v>107</v>
      </c>
      <c r="B110" s="77"/>
      <c r="C110" s="78"/>
      <c r="D110" s="78"/>
      <c r="E110" s="79"/>
      <c r="F110" s="80"/>
      <c r="G110" s="81"/>
      <c r="H110" s="81"/>
      <c r="I110" s="82" t="str">
        <f aca="false">IF(AND(G110=0,H110=0,G110=""),"",G110-H110)</f>
        <v/>
      </c>
      <c r="J110" s="80"/>
      <c r="K110" s="81"/>
      <c r="L110" s="80"/>
      <c r="M110" s="79"/>
    </row>
    <row r="111" customFormat="false" ht="15" hidden="false" customHeight="true" outlineLevel="0" collapsed="false">
      <c r="A111" s="83" t="n">
        <f aca="false">111-3</f>
        <v>108</v>
      </c>
      <c r="B111" s="84"/>
      <c r="C111" s="85"/>
      <c r="D111" s="85"/>
      <c r="E111" s="86"/>
      <c r="F111" s="87"/>
      <c r="G111" s="88"/>
      <c r="H111" s="88"/>
      <c r="I111" s="89" t="str">
        <f aca="false">IF(AND(G111=0,H111=0,G111=""),"",G111-H111)</f>
        <v/>
      </c>
      <c r="J111" s="87"/>
      <c r="K111" s="88"/>
      <c r="L111" s="87"/>
      <c r="M111" s="86"/>
    </row>
    <row r="112" customFormat="false" ht="15" hidden="false" customHeight="true" outlineLevel="0" collapsed="false">
      <c r="A112" s="76" t="n">
        <f aca="false">112-3</f>
        <v>109</v>
      </c>
      <c r="B112" s="77"/>
      <c r="C112" s="78"/>
      <c r="D112" s="78"/>
      <c r="E112" s="79"/>
      <c r="F112" s="80"/>
      <c r="G112" s="81"/>
      <c r="H112" s="81"/>
      <c r="I112" s="82" t="str">
        <f aca="false">IF(AND(G112=0,H112=0,G112=""),"",G112-H112)</f>
        <v/>
      </c>
      <c r="J112" s="80"/>
      <c r="K112" s="81"/>
      <c r="L112" s="80"/>
      <c r="M112" s="79"/>
    </row>
    <row r="113" customFormat="false" ht="15" hidden="false" customHeight="true" outlineLevel="0" collapsed="false">
      <c r="A113" s="83" t="n">
        <f aca="false">113-3</f>
        <v>110</v>
      </c>
      <c r="B113" s="84"/>
      <c r="C113" s="85"/>
      <c r="D113" s="85"/>
      <c r="E113" s="86"/>
      <c r="F113" s="87"/>
      <c r="G113" s="88"/>
      <c r="H113" s="88"/>
      <c r="I113" s="89" t="str">
        <f aca="false">IF(AND(G113=0,H113=0,G113=""),"",G113-H113)</f>
        <v/>
      </c>
      <c r="J113" s="87"/>
      <c r="K113" s="88"/>
      <c r="L113" s="87"/>
      <c r="M113" s="86"/>
    </row>
    <row r="114" customFormat="false" ht="15" hidden="false" customHeight="true" outlineLevel="0" collapsed="false">
      <c r="A114" s="76" t="n">
        <f aca="false">114-3</f>
        <v>111</v>
      </c>
      <c r="B114" s="77"/>
      <c r="C114" s="78"/>
      <c r="D114" s="78"/>
      <c r="E114" s="79"/>
      <c r="F114" s="80"/>
      <c r="G114" s="81"/>
      <c r="H114" s="81"/>
      <c r="I114" s="82" t="str">
        <f aca="false">IF(AND(G114=0,H114=0,G114=""),"",G114-H114)</f>
        <v/>
      </c>
      <c r="J114" s="80"/>
      <c r="K114" s="81"/>
      <c r="L114" s="80"/>
      <c r="M114" s="79"/>
    </row>
    <row r="115" customFormat="false" ht="15" hidden="false" customHeight="true" outlineLevel="0" collapsed="false">
      <c r="A115" s="83" t="n">
        <f aca="false">115-3</f>
        <v>112</v>
      </c>
      <c r="B115" s="84"/>
      <c r="C115" s="85"/>
      <c r="D115" s="85"/>
      <c r="E115" s="86"/>
      <c r="F115" s="87"/>
      <c r="G115" s="88"/>
      <c r="H115" s="88"/>
      <c r="I115" s="89" t="str">
        <f aca="false">IF(AND(G115=0,H115=0,G115=""),"",G115-H115)</f>
        <v/>
      </c>
      <c r="J115" s="87"/>
      <c r="K115" s="88"/>
      <c r="L115" s="87"/>
      <c r="M115" s="86"/>
    </row>
    <row r="116" customFormat="false" ht="15" hidden="false" customHeight="true" outlineLevel="0" collapsed="false">
      <c r="A116" s="76" t="n">
        <f aca="false">116-3</f>
        <v>113</v>
      </c>
      <c r="B116" s="77"/>
      <c r="C116" s="78"/>
      <c r="D116" s="78"/>
      <c r="E116" s="79"/>
      <c r="F116" s="80"/>
      <c r="G116" s="81"/>
      <c r="H116" s="81"/>
      <c r="I116" s="82" t="str">
        <f aca="false">IF(AND(G116=0,H116=0,G116=""),"",G116-H116)</f>
        <v/>
      </c>
      <c r="J116" s="80"/>
      <c r="K116" s="81"/>
      <c r="L116" s="80"/>
      <c r="M116" s="79"/>
    </row>
    <row r="117" customFormat="false" ht="15" hidden="false" customHeight="true" outlineLevel="0" collapsed="false">
      <c r="A117" s="83" t="n">
        <f aca="false">117-3</f>
        <v>114</v>
      </c>
      <c r="B117" s="84"/>
      <c r="C117" s="85"/>
      <c r="D117" s="85"/>
      <c r="E117" s="86"/>
      <c r="F117" s="87"/>
      <c r="G117" s="88"/>
      <c r="H117" s="88"/>
      <c r="I117" s="89" t="str">
        <f aca="false">IF(AND(G117=0,H117=0,G117=""),"",G117-H117)</f>
        <v/>
      </c>
      <c r="J117" s="87"/>
      <c r="K117" s="88"/>
      <c r="L117" s="87"/>
      <c r="M117" s="86"/>
    </row>
    <row r="118" customFormat="false" ht="15" hidden="false" customHeight="true" outlineLevel="0" collapsed="false">
      <c r="A118" s="76" t="n">
        <f aca="false">118-3</f>
        <v>115</v>
      </c>
      <c r="B118" s="77"/>
      <c r="C118" s="78"/>
      <c r="D118" s="78"/>
      <c r="E118" s="79"/>
      <c r="F118" s="80"/>
      <c r="G118" s="81"/>
      <c r="H118" s="81"/>
      <c r="I118" s="82" t="str">
        <f aca="false">IF(AND(G118=0,H118=0,G118=""),"",G118-H118)</f>
        <v/>
      </c>
      <c r="J118" s="80"/>
      <c r="K118" s="81"/>
      <c r="L118" s="80"/>
      <c r="M118" s="79"/>
    </row>
    <row r="119" customFormat="false" ht="15" hidden="false" customHeight="true" outlineLevel="0" collapsed="false">
      <c r="A119" s="83" t="n">
        <f aca="false">119-3</f>
        <v>116</v>
      </c>
      <c r="B119" s="84"/>
      <c r="C119" s="85"/>
      <c r="D119" s="85"/>
      <c r="E119" s="86"/>
      <c r="F119" s="87"/>
      <c r="G119" s="88"/>
      <c r="H119" s="88"/>
      <c r="I119" s="89" t="str">
        <f aca="false">IF(AND(G119=0,H119=0,G119=""),"",G119-H119)</f>
        <v/>
      </c>
      <c r="J119" s="87"/>
      <c r="K119" s="88"/>
      <c r="L119" s="87"/>
      <c r="M119" s="86"/>
    </row>
    <row r="120" customFormat="false" ht="15" hidden="false" customHeight="true" outlineLevel="0" collapsed="false">
      <c r="A120" s="76" t="n">
        <f aca="false">120-3</f>
        <v>117</v>
      </c>
      <c r="B120" s="77"/>
      <c r="C120" s="78"/>
      <c r="D120" s="78"/>
      <c r="E120" s="79"/>
      <c r="F120" s="80"/>
      <c r="G120" s="81"/>
      <c r="H120" s="81"/>
      <c r="I120" s="82" t="str">
        <f aca="false">IF(AND(G120=0,H120=0,G120=""),"",G120-H120)</f>
        <v/>
      </c>
      <c r="J120" s="80"/>
      <c r="K120" s="81"/>
      <c r="L120" s="80"/>
      <c r="M120" s="79"/>
    </row>
    <row r="121" customFormat="false" ht="15" hidden="false" customHeight="true" outlineLevel="0" collapsed="false">
      <c r="A121" s="83" t="n">
        <f aca="false">121-3</f>
        <v>118</v>
      </c>
      <c r="B121" s="84"/>
      <c r="C121" s="85"/>
      <c r="D121" s="85"/>
      <c r="E121" s="86"/>
      <c r="F121" s="87"/>
      <c r="G121" s="88"/>
      <c r="H121" s="88"/>
      <c r="I121" s="89" t="str">
        <f aca="false">IF(AND(G121=0,H121=0,G121=""),"",G121-H121)</f>
        <v/>
      </c>
      <c r="J121" s="87"/>
      <c r="K121" s="88"/>
      <c r="L121" s="87"/>
      <c r="M121" s="86"/>
    </row>
    <row r="122" customFormat="false" ht="15" hidden="false" customHeight="true" outlineLevel="0" collapsed="false">
      <c r="A122" s="76" t="n">
        <f aca="false">122-3</f>
        <v>119</v>
      </c>
      <c r="B122" s="77"/>
      <c r="C122" s="78"/>
      <c r="D122" s="78"/>
      <c r="E122" s="79"/>
      <c r="F122" s="80"/>
      <c r="G122" s="81"/>
      <c r="H122" s="81"/>
      <c r="I122" s="82" t="str">
        <f aca="false">IF(AND(G122=0,H122=0,G122=""),"",G122-H122)</f>
        <v/>
      </c>
      <c r="J122" s="80"/>
      <c r="K122" s="81"/>
      <c r="L122" s="80"/>
      <c r="M122" s="79"/>
    </row>
    <row r="123" customFormat="false" ht="15" hidden="false" customHeight="true" outlineLevel="0" collapsed="false">
      <c r="A123" s="83" t="n">
        <f aca="false">123-3</f>
        <v>120</v>
      </c>
      <c r="B123" s="84"/>
      <c r="C123" s="85"/>
      <c r="D123" s="85"/>
      <c r="E123" s="86"/>
      <c r="F123" s="87"/>
      <c r="G123" s="88"/>
      <c r="H123" s="88"/>
      <c r="I123" s="89" t="str">
        <f aca="false">IF(AND(G123=0,H123=0,G123=""),"",G123-H123)</f>
        <v/>
      </c>
      <c r="J123" s="87"/>
      <c r="K123" s="88"/>
      <c r="L123" s="87"/>
      <c r="M123" s="86"/>
    </row>
    <row r="124" customFormat="false" ht="15" hidden="false" customHeight="true" outlineLevel="0" collapsed="false">
      <c r="A124" s="76" t="n">
        <f aca="false">124-3</f>
        <v>121</v>
      </c>
      <c r="B124" s="77"/>
      <c r="C124" s="78"/>
      <c r="D124" s="78"/>
      <c r="E124" s="79"/>
      <c r="F124" s="80"/>
      <c r="G124" s="81"/>
      <c r="H124" s="81"/>
      <c r="I124" s="82" t="str">
        <f aca="false">IF(AND(G124=0,H124=0,G124=""),"",G124-H124)</f>
        <v/>
      </c>
      <c r="J124" s="80"/>
      <c r="K124" s="81"/>
      <c r="L124" s="80"/>
      <c r="M124" s="79"/>
    </row>
    <row r="125" customFormat="false" ht="15" hidden="false" customHeight="true" outlineLevel="0" collapsed="false">
      <c r="A125" s="83" t="n">
        <f aca="false">125-3</f>
        <v>122</v>
      </c>
      <c r="B125" s="84"/>
      <c r="C125" s="85"/>
      <c r="D125" s="85"/>
      <c r="E125" s="86"/>
      <c r="F125" s="87"/>
      <c r="G125" s="88"/>
      <c r="H125" s="88"/>
      <c r="I125" s="89" t="str">
        <f aca="false">IF(AND(G125=0,H125=0,G125=""),"",G125-H125)</f>
        <v/>
      </c>
      <c r="J125" s="87"/>
      <c r="K125" s="88"/>
      <c r="L125" s="87"/>
      <c r="M125" s="86"/>
    </row>
    <row r="126" customFormat="false" ht="15" hidden="false" customHeight="true" outlineLevel="0" collapsed="false">
      <c r="A126" s="76" t="n">
        <f aca="false">126-3</f>
        <v>123</v>
      </c>
      <c r="B126" s="77"/>
      <c r="C126" s="78"/>
      <c r="D126" s="78"/>
      <c r="E126" s="79"/>
      <c r="F126" s="80"/>
      <c r="G126" s="81"/>
      <c r="H126" s="81"/>
      <c r="I126" s="82" t="str">
        <f aca="false">IF(AND(G126=0,H126=0,G126=""),"",G126-H126)</f>
        <v/>
      </c>
      <c r="J126" s="80"/>
      <c r="K126" s="81"/>
      <c r="L126" s="80"/>
      <c r="M126" s="79"/>
    </row>
    <row r="127" customFormat="false" ht="15" hidden="false" customHeight="true" outlineLevel="0" collapsed="false">
      <c r="A127" s="83" t="n">
        <f aca="false">127-3</f>
        <v>124</v>
      </c>
      <c r="B127" s="84"/>
      <c r="C127" s="85"/>
      <c r="D127" s="85"/>
      <c r="E127" s="86"/>
      <c r="F127" s="87"/>
      <c r="G127" s="88"/>
      <c r="H127" s="88"/>
      <c r="I127" s="89" t="str">
        <f aca="false">IF(AND(G127=0,H127=0,G127=""),"",G127-H127)</f>
        <v/>
      </c>
      <c r="J127" s="87"/>
      <c r="K127" s="88"/>
      <c r="L127" s="87"/>
      <c r="M127" s="86"/>
    </row>
    <row r="128" customFormat="false" ht="15" hidden="false" customHeight="true" outlineLevel="0" collapsed="false">
      <c r="A128" s="76" t="n">
        <f aca="false">128-3</f>
        <v>125</v>
      </c>
      <c r="B128" s="77"/>
      <c r="C128" s="78"/>
      <c r="D128" s="78"/>
      <c r="E128" s="79"/>
      <c r="F128" s="80"/>
      <c r="G128" s="81"/>
      <c r="H128" s="81"/>
      <c r="I128" s="82" t="str">
        <f aca="false">IF(AND(G128=0,H128=0,G128=""),"",G128-H128)</f>
        <v/>
      </c>
      <c r="J128" s="80"/>
      <c r="K128" s="81"/>
      <c r="L128" s="80"/>
      <c r="M128" s="79"/>
    </row>
    <row r="129" customFormat="false" ht="15" hidden="false" customHeight="true" outlineLevel="0" collapsed="false">
      <c r="A129" s="83" t="n">
        <f aca="false">129-3</f>
        <v>126</v>
      </c>
      <c r="B129" s="84"/>
      <c r="C129" s="85"/>
      <c r="D129" s="85"/>
      <c r="E129" s="86"/>
      <c r="F129" s="87"/>
      <c r="G129" s="88"/>
      <c r="H129" s="88"/>
      <c r="I129" s="89" t="str">
        <f aca="false">IF(AND(G129=0,H129=0,G129=""),"",G129-H129)</f>
        <v/>
      </c>
      <c r="J129" s="87"/>
      <c r="K129" s="88"/>
      <c r="L129" s="87"/>
      <c r="M129" s="86"/>
    </row>
    <row r="130" customFormat="false" ht="15" hidden="false" customHeight="true" outlineLevel="0" collapsed="false">
      <c r="A130" s="76" t="n">
        <f aca="false">130-3</f>
        <v>127</v>
      </c>
      <c r="B130" s="77"/>
      <c r="C130" s="78"/>
      <c r="D130" s="78"/>
      <c r="E130" s="79"/>
      <c r="F130" s="80"/>
      <c r="G130" s="81"/>
      <c r="H130" s="81"/>
      <c r="I130" s="82" t="str">
        <f aca="false">IF(AND(G130=0,H130=0,G130=""),"",G130-H130)</f>
        <v/>
      </c>
      <c r="J130" s="80"/>
      <c r="K130" s="81"/>
      <c r="L130" s="80"/>
      <c r="M130" s="79"/>
    </row>
    <row r="131" customFormat="false" ht="15" hidden="false" customHeight="true" outlineLevel="0" collapsed="false">
      <c r="A131" s="83" t="n">
        <f aca="false">131-3</f>
        <v>128</v>
      </c>
      <c r="B131" s="84"/>
      <c r="C131" s="85"/>
      <c r="D131" s="85"/>
      <c r="E131" s="86"/>
      <c r="F131" s="87"/>
      <c r="G131" s="88"/>
      <c r="H131" s="88"/>
      <c r="I131" s="89" t="str">
        <f aca="false">IF(AND(G131=0,H131=0,G131=""),"",G131-H131)</f>
        <v/>
      </c>
      <c r="J131" s="87"/>
      <c r="K131" s="88"/>
      <c r="L131" s="87"/>
      <c r="M131" s="86"/>
    </row>
    <row r="132" customFormat="false" ht="15" hidden="false" customHeight="true" outlineLevel="0" collapsed="false">
      <c r="A132" s="76" t="n">
        <f aca="false">132-3</f>
        <v>129</v>
      </c>
      <c r="B132" s="77"/>
      <c r="C132" s="78"/>
      <c r="D132" s="78"/>
      <c r="E132" s="79"/>
      <c r="F132" s="80"/>
      <c r="G132" s="81"/>
      <c r="H132" s="81"/>
      <c r="I132" s="82" t="str">
        <f aca="false">IF(AND(G132=0,H132=0,G132=""),"",G132-H132)</f>
        <v/>
      </c>
      <c r="J132" s="80"/>
      <c r="K132" s="81"/>
      <c r="L132" s="80"/>
      <c r="M132" s="79"/>
    </row>
    <row r="133" customFormat="false" ht="15" hidden="false" customHeight="true" outlineLevel="0" collapsed="false">
      <c r="A133" s="83" t="n">
        <f aca="false">133-3</f>
        <v>130</v>
      </c>
      <c r="B133" s="84"/>
      <c r="C133" s="85"/>
      <c r="D133" s="85"/>
      <c r="E133" s="86"/>
      <c r="F133" s="87"/>
      <c r="G133" s="88"/>
      <c r="H133" s="88"/>
      <c r="I133" s="89" t="str">
        <f aca="false">IF(AND(G133=0,H133=0,G133=""),"",G133-H133)</f>
        <v/>
      </c>
      <c r="J133" s="87"/>
      <c r="K133" s="88"/>
      <c r="L133" s="87"/>
      <c r="M133" s="86"/>
    </row>
    <row r="134" customFormat="false" ht="15" hidden="false" customHeight="true" outlineLevel="0" collapsed="false">
      <c r="A134" s="76" t="n">
        <f aca="false">134-3</f>
        <v>131</v>
      </c>
      <c r="B134" s="77"/>
      <c r="C134" s="78"/>
      <c r="D134" s="78"/>
      <c r="E134" s="79"/>
      <c r="F134" s="80"/>
      <c r="G134" s="81"/>
      <c r="H134" s="81"/>
      <c r="I134" s="82" t="str">
        <f aca="false">IF(AND(G134=0,H134=0,G134=""),"",G134-H134)</f>
        <v/>
      </c>
      <c r="J134" s="80"/>
      <c r="K134" s="81"/>
      <c r="L134" s="80"/>
      <c r="M134" s="79"/>
    </row>
    <row r="135" customFormat="false" ht="15" hidden="false" customHeight="true" outlineLevel="0" collapsed="false">
      <c r="A135" s="83" t="n">
        <f aca="false">135-3</f>
        <v>132</v>
      </c>
      <c r="B135" s="84"/>
      <c r="C135" s="85"/>
      <c r="D135" s="85"/>
      <c r="E135" s="86"/>
      <c r="F135" s="87"/>
      <c r="G135" s="88"/>
      <c r="H135" s="88"/>
      <c r="I135" s="89" t="str">
        <f aca="false">IF(AND(G135=0,H135=0,G135=""),"",G135-H135)</f>
        <v/>
      </c>
      <c r="J135" s="87"/>
      <c r="K135" s="88"/>
      <c r="L135" s="87"/>
      <c r="M135" s="86"/>
    </row>
    <row r="136" customFormat="false" ht="15" hidden="false" customHeight="true" outlineLevel="0" collapsed="false">
      <c r="A136" s="76" t="n">
        <f aca="false">136-3</f>
        <v>133</v>
      </c>
      <c r="B136" s="77"/>
      <c r="C136" s="78"/>
      <c r="D136" s="78"/>
      <c r="E136" s="79"/>
      <c r="F136" s="80"/>
      <c r="G136" s="81"/>
      <c r="H136" s="81"/>
      <c r="I136" s="82" t="str">
        <f aca="false">IF(AND(G136=0,H136=0,G136=""),"",G136-H136)</f>
        <v/>
      </c>
      <c r="J136" s="80"/>
      <c r="K136" s="81"/>
      <c r="L136" s="80"/>
      <c r="M136" s="79"/>
    </row>
    <row r="137" customFormat="false" ht="15" hidden="false" customHeight="true" outlineLevel="0" collapsed="false">
      <c r="A137" s="83" t="n">
        <f aca="false">137-3</f>
        <v>134</v>
      </c>
      <c r="B137" s="84"/>
      <c r="C137" s="85"/>
      <c r="D137" s="85"/>
      <c r="E137" s="86"/>
      <c r="F137" s="87"/>
      <c r="G137" s="88"/>
      <c r="H137" s="88"/>
      <c r="I137" s="89" t="str">
        <f aca="false">IF(AND(G137=0,H137=0,G137=""),"",G137-H137)</f>
        <v/>
      </c>
      <c r="J137" s="87"/>
      <c r="K137" s="88"/>
      <c r="L137" s="87"/>
      <c r="M137" s="86"/>
    </row>
    <row r="138" customFormat="false" ht="15" hidden="false" customHeight="true" outlineLevel="0" collapsed="false">
      <c r="A138" s="76" t="n">
        <f aca="false">138-3</f>
        <v>135</v>
      </c>
      <c r="B138" s="77"/>
      <c r="C138" s="78"/>
      <c r="D138" s="78"/>
      <c r="E138" s="79"/>
      <c r="F138" s="80"/>
      <c r="G138" s="81"/>
      <c r="H138" s="81"/>
      <c r="I138" s="82" t="str">
        <f aca="false">IF(AND(G138=0,H138=0,G138=""),"",G138-H138)</f>
        <v/>
      </c>
      <c r="J138" s="80"/>
      <c r="K138" s="81"/>
      <c r="L138" s="80"/>
      <c r="M138" s="79"/>
    </row>
    <row r="139" customFormat="false" ht="15" hidden="false" customHeight="true" outlineLevel="0" collapsed="false">
      <c r="A139" s="83" t="n">
        <f aca="false">139-3</f>
        <v>136</v>
      </c>
      <c r="B139" s="84"/>
      <c r="C139" s="85"/>
      <c r="D139" s="85"/>
      <c r="E139" s="86"/>
      <c r="F139" s="87"/>
      <c r="G139" s="88"/>
      <c r="H139" s="88"/>
      <c r="I139" s="89" t="str">
        <f aca="false">IF(AND(G139=0,H139=0,G139=""),"",G139-H139)</f>
        <v/>
      </c>
      <c r="J139" s="87"/>
      <c r="K139" s="88"/>
      <c r="L139" s="87"/>
      <c r="M139" s="86"/>
    </row>
    <row r="140" customFormat="false" ht="15" hidden="false" customHeight="true" outlineLevel="0" collapsed="false">
      <c r="A140" s="76" t="n">
        <f aca="false">140-3</f>
        <v>137</v>
      </c>
      <c r="B140" s="77"/>
      <c r="C140" s="78"/>
      <c r="D140" s="78"/>
      <c r="E140" s="79"/>
      <c r="F140" s="80"/>
      <c r="G140" s="81"/>
      <c r="H140" s="81"/>
      <c r="I140" s="82" t="str">
        <f aca="false">IF(AND(G140=0,H140=0,G140=""),"",G140-H140)</f>
        <v/>
      </c>
      <c r="J140" s="80"/>
      <c r="K140" s="81"/>
      <c r="L140" s="80"/>
      <c r="M140" s="79"/>
    </row>
    <row r="141" customFormat="false" ht="15" hidden="false" customHeight="true" outlineLevel="0" collapsed="false">
      <c r="A141" s="83" t="n">
        <f aca="false">141-3</f>
        <v>138</v>
      </c>
      <c r="B141" s="84"/>
      <c r="C141" s="85"/>
      <c r="D141" s="85"/>
      <c r="E141" s="86"/>
      <c r="F141" s="87"/>
      <c r="G141" s="88"/>
      <c r="H141" s="88"/>
      <c r="I141" s="89" t="str">
        <f aca="false">IF(AND(G141=0,H141=0,G141=""),"",G141-H141)</f>
        <v/>
      </c>
      <c r="J141" s="87"/>
      <c r="K141" s="88"/>
      <c r="L141" s="87"/>
      <c r="M141" s="86"/>
    </row>
    <row r="142" customFormat="false" ht="15" hidden="false" customHeight="true" outlineLevel="0" collapsed="false">
      <c r="A142" s="76" t="n">
        <f aca="false">142-3</f>
        <v>139</v>
      </c>
      <c r="B142" s="77"/>
      <c r="C142" s="78"/>
      <c r="D142" s="78"/>
      <c r="E142" s="79"/>
      <c r="F142" s="80"/>
      <c r="G142" s="81"/>
      <c r="H142" s="81"/>
      <c r="I142" s="82" t="str">
        <f aca="false">IF(AND(G142=0,H142=0,G142=""),"",G142-H142)</f>
        <v/>
      </c>
      <c r="J142" s="80"/>
      <c r="K142" s="81"/>
      <c r="L142" s="80"/>
      <c r="M142" s="79"/>
    </row>
    <row r="143" customFormat="false" ht="15" hidden="false" customHeight="true" outlineLevel="0" collapsed="false">
      <c r="A143" s="83" t="n">
        <f aca="false">143-3</f>
        <v>140</v>
      </c>
      <c r="B143" s="84"/>
      <c r="C143" s="85"/>
      <c r="D143" s="85"/>
      <c r="E143" s="86"/>
      <c r="F143" s="87"/>
      <c r="G143" s="88"/>
      <c r="H143" s="88"/>
      <c r="I143" s="89" t="str">
        <f aca="false">IF(AND(G143=0,H143=0,G143=""),"",G143-H143)</f>
        <v/>
      </c>
      <c r="J143" s="87"/>
      <c r="K143" s="88"/>
      <c r="L143" s="87"/>
      <c r="M143" s="86"/>
    </row>
    <row r="144" customFormat="false" ht="15" hidden="false" customHeight="true" outlineLevel="0" collapsed="false">
      <c r="A144" s="76" t="n">
        <f aca="false">144-3</f>
        <v>141</v>
      </c>
      <c r="B144" s="77"/>
      <c r="C144" s="78"/>
      <c r="D144" s="78"/>
      <c r="E144" s="79"/>
      <c r="F144" s="80"/>
      <c r="G144" s="81"/>
      <c r="H144" s="81"/>
      <c r="I144" s="82" t="str">
        <f aca="false">IF(AND(G144=0,H144=0,G144=""),"",G144-H144)</f>
        <v/>
      </c>
      <c r="J144" s="80"/>
      <c r="K144" s="81"/>
      <c r="L144" s="80"/>
      <c r="M144" s="79"/>
    </row>
    <row r="145" customFormat="false" ht="15" hidden="false" customHeight="true" outlineLevel="0" collapsed="false">
      <c r="A145" s="83" t="n">
        <f aca="false">145-3</f>
        <v>142</v>
      </c>
      <c r="B145" s="84"/>
      <c r="C145" s="85"/>
      <c r="D145" s="85"/>
      <c r="E145" s="86"/>
      <c r="F145" s="87"/>
      <c r="G145" s="88"/>
      <c r="H145" s="88"/>
      <c r="I145" s="89" t="str">
        <f aca="false">IF(AND(G145=0,H145=0,G145=""),"",G145-H145)</f>
        <v/>
      </c>
      <c r="J145" s="87"/>
      <c r="K145" s="88"/>
      <c r="L145" s="87"/>
      <c r="M145" s="86"/>
    </row>
    <row r="146" customFormat="false" ht="15" hidden="false" customHeight="true" outlineLevel="0" collapsed="false">
      <c r="A146" s="76" t="n">
        <f aca="false">146-3</f>
        <v>143</v>
      </c>
      <c r="B146" s="77"/>
      <c r="C146" s="78"/>
      <c r="D146" s="78"/>
      <c r="E146" s="79"/>
      <c r="F146" s="80"/>
      <c r="G146" s="81"/>
      <c r="H146" s="81"/>
      <c r="I146" s="82" t="str">
        <f aca="false">IF(AND(G146=0,H146=0,G146=""),"",G146-H146)</f>
        <v/>
      </c>
      <c r="J146" s="80"/>
      <c r="K146" s="81"/>
      <c r="L146" s="80"/>
      <c r="M146" s="79"/>
    </row>
    <row r="147" customFormat="false" ht="15" hidden="false" customHeight="true" outlineLevel="0" collapsed="false">
      <c r="A147" s="83" t="n">
        <f aca="false">147-3</f>
        <v>144</v>
      </c>
      <c r="B147" s="84"/>
      <c r="C147" s="85"/>
      <c r="D147" s="85"/>
      <c r="E147" s="86"/>
      <c r="F147" s="87"/>
      <c r="G147" s="88"/>
      <c r="H147" s="88"/>
      <c r="I147" s="89" t="str">
        <f aca="false">IF(AND(G147=0,H147=0,G147=""),"",G147-H147)</f>
        <v/>
      </c>
      <c r="J147" s="87"/>
      <c r="K147" s="88"/>
      <c r="L147" s="87"/>
      <c r="M147" s="86"/>
    </row>
    <row r="148" customFormat="false" ht="15" hidden="false" customHeight="true" outlineLevel="0" collapsed="false">
      <c r="A148" s="76" t="n">
        <f aca="false">148-3</f>
        <v>145</v>
      </c>
      <c r="B148" s="77"/>
      <c r="C148" s="78"/>
      <c r="D148" s="78"/>
      <c r="E148" s="79"/>
      <c r="F148" s="80"/>
      <c r="G148" s="81"/>
      <c r="H148" s="81"/>
      <c r="I148" s="82" t="str">
        <f aca="false">IF(AND(G148=0,H148=0,G148=""),"",G148-H148)</f>
        <v/>
      </c>
      <c r="J148" s="80"/>
      <c r="K148" s="81"/>
      <c r="L148" s="80"/>
      <c r="M148" s="79"/>
    </row>
    <row r="149" customFormat="false" ht="15" hidden="false" customHeight="true" outlineLevel="0" collapsed="false">
      <c r="A149" s="83" t="n">
        <f aca="false">149-3</f>
        <v>146</v>
      </c>
      <c r="B149" s="84"/>
      <c r="C149" s="85"/>
      <c r="D149" s="85"/>
      <c r="E149" s="86"/>
      <c r="F149" s="87"/>
      <c r="G149" s="88"/>
      <c r="H149" s="88"/>
      <c r="I149" s="89" t="str">
        <f aca="false">IF(AND(G149=0,H149=0,G149=""),"",G149-H149)</f>
        <v/>
      </c>
      <c r="J149" s="87"/>
      <c r="K149" s="88"/>
      <c r="L149" s="87"/>
      <c r="M149" s="86"/>
    </row>
    <row r="150" customFormat="false" ht="15" hidden="false" customHeight="true" outlineLevel="0" collapsed="false">
      <c r="A150" s="76" t="n">
        <f aca="false">150-3</f>
        <v>147</v>
      </c>
      <c r="B150" s="77"/>
      <c r="C150" s="78"/>
      <c r="D150" s="78"/>
      <c r="E150" s="79"/>
      <c r="F150" s="80"/>
      <c r="G150" s="81"/>
      <c r="H150" s="81"/>
      <c r="I150" s="82" t="str">
        <f aca="false">IF(AND(G150=0,H150=0,G150=""),"",G150-H150)</f>
        <v/>
      </c>
      <c r="J150" s="80"/>
      <c r="K150" s="81"/>
      <c r="L150" s="80"/>
      <c r="M150" s="79"/>
    </row>
    <row r="151" customFormat="false" ht="15" hidden="false" customHeight="true" outlineLevel="0" collapsed="false">
      <c r="A151" s="83" t="n">
        <f aca="false">151-3</f>
        <v>148</v>
      </c>
      <c r="B151" s="84"/>
      <c r="C151" s="85"/>
      <c r="D151" s="85"/>
      <c r="E151" s="86"/>
      <c r="F151" s="87"/>
      <c r="G151" s="88"/>
      <c r="H151" s="88"/>
      <c r="I151" s="89" t="str">
        <f aca="false">IF(AND(G151=0,H151=0,G151=""),"",G151-H151)</f>
        <v/>
      </c>
      <c r="J151" s="87"/>
      <c r="K151" s="88"/>
      <c r="L151" s="87"/>
      <c r="M151" s="86"/>
    </row>
    <row r="152" customFormat="false" ht="15" hidden="false" customHeight="true" outlineLevel="0" collapsed="false">
      <c r="A152" s="76" t="n">
        <f aca="false">152-3</f>
        <v>149</v>
      </c>
      <c r="B152" s="77"/>
      <c r="C152" s="78"/>
      <c r="D152" s="78"/>
      <c r="E152" s="79"/>
      <c r="F152" s="80"/>
      <c r="G152" s="81"/>
      <c r="H152" s="81"/>
      <c r="I152" s="82" t="str">
        <f aca="false">IF(AND(G152=0,H152=0,G152=""),"",G152-H152)</f>
        <v/>
      </c>
      <c r="J152" s="80"/>
      <c r="K152" s="81"/>
      <c r="L152" s="80"/>
      <c r="M152" s="79"/>
    </row>
    <row r="153" customFormat="false" ht="15" hidden="false" customHeight="true" outlineLevel="0" collapsed="false">
      <c r="A153" s="83" t="n">
        <f aca="false">153-3</f>
        <v>150</v>
      </c>
      <c r="B153" s="84"/>
      <c r="C153" s="85"/>
      <c r="D153" s="85"/>
      <c r="E153" s="86"/>
      <c r="F153" s="87"/>
      <c r="G153" s="88"/>
      <c r="H153" s="88"/>
      <c r="I153" s="89" t="str">
        <f aca="false">IF(AND(G153=0,H153=0,G153=""),"",G153-H153)</f>
        <v/>
      </c>
      <c r="J153" s="87"/>
      <c r="K153" s="88"/>
      <c r="L153" s="87"/>
      <c r="M153" s="86"/>
    </row>
    <row r="154" customFormat="false" ht="15" hidden="false" customHeight="true" outlineLevel="0" collapsed="false">
      <c r="A154" s="76" t="n">
        <f aca="false">154-3</f>
        <v>151</v>
      </c>
      <c r="B154" s="77"/>
      <c r="C154" s="78"/>
      <c r="D154" s="78"/>
      <c r="E154" s="79"/>
      <c r="F154" s="80"/>
      <c r="G154" s="81"/>
      <c r="H154" s="81"/>
      <c r="I154" s="82" t="str">
        <f aca="false">IF(AND(G154=0,H154=0,G154=""),"",G154-H154)</f>
        <v/>
      </c>
      <c r="J154" s="80"/>
      <c r="K154" s="81"/>
      <c r="L154" s="80"/>
      <c r="M154" s="79"/>
    </row>
    <row r="155" customFormat="false" ht="15" hidden="false" customHeight="true" outlineLevel="0" collapsed="false">
      <c r="A155" s="83" t="n">
        <f aca="false">155-3</f>
        <v>152</v>
      </c>
      <c r="B155" s="84"/>
      <c r="C155" s="85"/>
      <c r="D155" s="85"/>
      <c r="E155" s="86"/>
      <c r="F155" s="87"/>
      <c r="G155" s="88"/>
      <c r="H155" s="88"/>
      <c r="I155" s="89" t="str">
        <f aca="false">IF(AND(G155=0,H155=0,G155=""),"",G155-H155)</f>
        <v/>
      </c>
      <c r="J155" s="87"/>
      <c r="K155" s="88"/>
      <c r="L155" s="87"/>
      <c r="M155" s="86"/>
    </row>
    <row r="156" customFormat="false" ht="15" hidden="false" customHeight="true" outlineLevel="0" collapsed="false">
      <c r="A156" s="76" t="n">
        <f aca="false">156-3</f>
        <v>153</v>
      </c>
      <c r="B156" s="77"/>
      <c r="C156" s="78"/>
      <c r="D156" s="78"/>
      <c r="E156" s="79"/>
      <c r="F156" s="80"/>
      <c r="G156" s="81"/>
      <c r="H156" s="81"/>
      <c r="I156" s="82" t="str">
        <f aca="false">IF(AND(G156=0,H156=0,G156=""),"",G156-H156)</f>
        <v/>
      </c>
      <c r="J156" s="80"/>
      <c r="K156" s="81"/>
      <c r="L156" s="80"/>
      <c r="M156" s="79"/>
    </row>
    <row r="157" customFormat="false" ht="15" hidden="false" customHeight="true" outlineLevel="0" collapsed="false">
      <c r="A157" s="83" t="n">
        <f aca="false">157-3</f>
        <v>154</v>
      </c>
      <c r="B157" s="84"/>
      <c r="C157" s="85"/>
      <c r="D157" s="85"/>
      <c r="E157" s="86"/>
      <c r="F157" s="87"/>
      <c r="G157" s="88"/>
      <c r="H157" s="88"/>
      <c r="I157" s="89" t="str">
        <f aca="false">IF(AND(G157=0,H157=0,G157=""),"",G157-H157)</f>
        <v/>
      </c>
      <c r="J157" s="87"/>
      <c r="K157" s="88"/>
      <c r="L157" s="87"/>
      <c r="M157" s="86"/>
    </row>
    <row r="158" customFormat="false" ht="15" hidden="false" customHeight="true" outlineLevel="0" collapsed="false">
      <c r="A158" s="76" t="n">
        <f aca="false">158-3</f>
        <v>155</v>
      </c>
      <c r="B158" s="77"/>
      <c r="C158" s="78"/>
      <c r="D158" s="78"/>
      <c r="E158" s="79"/>
      <c r="F158" s="80"/>
      <c r="G158" s="81"/>
      <c r="H158" s="81"/>
      <c r="I158" s="82" t="str">
        <f aca="false">IF(AND(G158=0,H158=0,G158=""),"",G158-H158)</f>
        <v/>
      </c>
      <c r="J158" s="80"/>
      <c r="K158" s="81"/>
      <c r="L158" s="80"/>
      <c r="M158" s="79"/>
    </row>
    <row r="159" customFormat="false" ht="15" hidden="false" customHeight="true" outlineLevel="0" collapsed="false">
      <c r="A159" s="83" t="n">
        <f aca="false">159-3</f>
        <v>156</v>
      </c>
      <c r="B159" s="84"/>
      <c r="C159" s="85"/>
      <c r="D159" s="85"/>
      <c r="E159" s="86"/>
      <c r="F159" s="87"/>
      <c r="G159" s="88"/>
      <c r="H159" s="88"/>
      <c r="I159" s="89" t="str">
        <f aca="false">IF(AND(G159=0,H159=0,G159=""),"",G159-H159)</f>
        <v/>
      </c>
      <c r="J159" s="87"/>
      <c r="K159" s="88"/>
      <c r="L159" s="87"/>
      <c r="M159" s="86"/>
    </row>
    <row r="160" customFormat="false" ht="15" hidden="false" customHeight="true" outlineLevel="0" collapsed="false">
      <c r="A160" s="76" t="n">
        <f aca="false">160-3</f>
        <v>157</v>
      </c>
      <c r="B160" s="77"/>
      <c r="C160" s="78"/>
      <c r="D160" s="78"/>
      <c r="E160" s="79"/>
      <c r="F160" s="80"/>
      <c r="G160" s="81"/>
      <c r="H160" s="81"/>
      <c r="I160" s="82" t="str">
        <f aca="false">IF(AND(G160=0,H160=0,G160=""),"",G160-H160)</f>
        <v/>
      </c>
      <c r="J160" s="80"/>
      <c r="K160" s="81"/>
      <c r="L160" s="80"/>
      <c r="M160" s="79"/>
    </row>
    <row r="161" customFormat="false" ht="15" hidden="false" customHeight="true" outlineLevel="0" collapsed="false">
      <c r="A161" s="83" t="n">
        <f aca="false">161-3</f>
        <v>158</v>
      </c>
      <c r="B161" s="84"/>
      <c r="C161" s="85"/>
      <c r="D161" s="85"/>
      <c r="E161" s="86"/>
      <c r="F161" s="87"/>
      <c r="G161" s="88"/>
      <c r="H161" s="88"/>
      <c r="I161" s="89" t="str">
        <f aca="false">IF(AND(G161=0,H161=0,G161=""),"",G161-H161)</f>
        <v/>
      </c>
      <c r="J161" s="87"/>
      <c r="K161" s="88"/>
      <c r="L161" s="87"/>
      <c r="M161" s="86"/>
    </row>
    <row r="162" customFormat="false" ht="15" hidden="false" customHeight="true" outlineLevel="0" collapsed="false">
      <c r="A162" s="76" t="n">
        <f aca="false">162-3</f>
        <v>159</v>
      </c>
      <c r="B162" s="77"/>
      <c r="C162" s="78"/>
      <c r="D162" s="78"/>
      <c r="E162" s="79"/>
      <c r="F162" s="80"/>
      <c r="G162" s="81"/>
      <c r="H162" s="81"/>
      <c r="I162" s="82" t="str">
        <f aca="false">IF(AND(G162=0,H162=0,G162=""),"",G162-H162)</f>
        <v/>
      </c>
      <c r="J162" s="80"/>
      <c r="K162" s="81"/>
      <c r="L162" s="80"/>
      <c r="M162" s="79"/>
    </row>
    <row r="163" customFormat="false" ht="15" hidden="false" customHeight="true" outlineLevel="0" collapsed="false">
      <c r="A163" s="83" t="n">
        <f aca="false">163-3</f>
        <v>160</v>
      </c>
      <c r="B163" s="84"/>
      <c r="C163" s="85"/>
      <c r="D163" s="85"/>
      <c r="E163" s="86"/>
      <c r="F163" s="87"/>
      <c r="G163" s="88"/>
      <c r="H163" s="88"/>
      <c r="I163" s="89" t="str">
        <f aca="false">IF(AND(G163=0,H163=0,G163=""),"",G163-H163)</f>
        <v/>
      </c>
      <c r="J163" s="87"/>
      <c r="K163" s="88"/>
      <c r="L163" s="87"/>
      <c r="M163" s="86"/>
    </row>
    <row r="164" customFormat="false" ht="15" hidden="false" customHeight="true" outlineLevel="0" collapsed="false">
      <c r="A164" s="76" t="n">
        <f aca="false">164-3</f>
        <v>161</v>
      </c>
      <c r="B164" s="77"/>
      <c r="C164" s="78"/>
      <c r="D164" s="78"/>
      <c r="E164" s="79"/>
      <c r="F164" s="80"/>
      <c r="G164" s="81"/>
      <c r="H164" s="81"/>
      <c r="I164" s="82" t="str">
        <f aca="false">IF(AND(G164=0,H164=0,G164=""),"",G164-H164)</f>
        <v/>
      </c>
      <c r="J164" s="80"/>
      <c r="K164" s="81"/>
      <c r="L164" s="80"/>
      <c r="M164" s="79"/>
    </row>
    <row r="165" customFormat="false" ht="15" hidden="false" customHeight="true" outlineLevel="0" collapsed="false">
      <c r="A165" s="83" t="n">
        <f aca="false">165-3</f>
        <v>162</v>
      </c>
      <c r="B165" s="84"/>
      <c r="C165" s="85"/>
      <c r="D165" s="85"/>
      <c r="E165" s="86"/>
      <c r="F165" s="87"/>
      <c r="G165" s="88"/>
      <c r="H165" s="88"/>
      <c r="I165" s="89" t="str">
        <f aca="false">IF(AND(G165=0,H165=0,G165=""),"",G165-H165)</f>
        <v/>
      </c>
      <c r="J165" s="87"/>
      <c r="K165" s="88"/>
      <c r="L165" s="87"/>
      <c r="M165" s="86"/>
    </row>
    <row r="166" customFormat="false" ht="15" hidden="false" customHeight="true" outlineLevel="0" collapsed="false">
      <c r="A166" s="76" t="n">
        <f aca="false">166-3</f>
        <v>163</v>
      </c>
      <c r="B166" s="77"/>
      <c r="C166" s="78"/>
      <c r="D166" s="78"/>
      <c r="E166" s="79"/>
      <c r="F166" s="80"/>
      <c r="G166" s="81"/>
      <c r="H166" s="81"/>
      <c r="I166" s="82" t="str">
        <f aca="false">IF(AND(G166=0,H166=0,G166=""),"",G166-H166)</f>
        <v/>
      </c>
      <c r="J166" s="80"/>
      <c r="K166" s="81"/>
      <c r="L166" s="80"/>
      <c r="M166" s="79"/>
    </row>
    <row r="167" customFormat="false" ht="15" hidden="false" customHeight="true" outlineLevel="0" collapsed="false">
      <c r="A167" s="83" t="n">
        <f aca="false">167-3</f>
        <v>164</v>
      </c>
      <c r="B167" s="84"/>
      <c r="C167" s="85"/>
      <c r="D167" s="85"/>
      <c r="E167" s="86"/>
      <c r="F167" s="87"/>
      <c r="G167" s="88"/>
      <c r="H167" s="88"/>
      <c r="I167" s="89" t="str">
        <f aca="false">IF(AND(G167=0,H167=0,G167=""),"",G167-H167)</f>
        <v/>
      </c>
      <c r="J167" s="87"/>
      <c r="K167" s="88"/>
      <c r="L167" s="87"/>
      <c r="M167" s="86"/>
    </row>
    <row r="168" customFormat="false" ht="15" hidden="false" customHeight="true" outlineLevel="0" collapsed="false">
      <c r="A168" s="76" t="n">
        <f aca="false">168-3</f>
        <v>165</v>
      </c>
      <c r="B168" s="77"/>
      <c r="C168" s="78"/>
      <c r="D168" s="78"/>
      <c r="E168" s="79"/>
      <c r="F168" s="80"/>
      <c r="G168" s="81"/>
      <c r="H168" s="81"/>
      <c r="I168" s="82" t="str">
        <f aca="false">IF(AND(G168=0,H168=0,G168=""),"",G168-H168)</f>
        <v/>
      </c>
      <c r="J168" s="80"/>
      <c r="K168" s="81"/>
      <c r="L168" s="80"/>
      <c r="M168" s="79"/>
    </row>
    <row r="169" customFormat="false" ht="15" hidden="false" customHeight="true" outlineLevel="0" collapsed="false">
      <c r="A169" s="83" t="n">
        <f aca="false">169-3</f>
        <v>166</v>
      </c>
      <c r="B169" s="84"/>
      <c r="C169" s="85"/>
      <c r="D169" s="85"/>
      <c r="E169" s="86"/>
      <c r="F169" s="87"/>
      <c r="G169" s="88"/>
      <c r="H169" s="88"/>
      <c r="I169" s="89" t="str">
        <f aca="false">IF(AND(G169=0,H169=0,G169=""),"",G169-H169)</f>
        <v/>
      </c>
      <c r="J169" s="87"/>
      <c r="K169" s="88"/>
      <c r="L169" s="87"/>
      <c r="M169" s="86"/>
    </row>
    <row r="170" customFormat="false" ht="15" hidden="false" customHeight="true" outlineLevel="0" collapsed="false">
      <c r="A170" s="76" t="n">
        <f aca="false">170-3</f>
        <v>167</v>
      </c>
      <c r="B170" s="77"/>
      <c r="C170" s="78"/>
      <c r="D170" s="78"/>
      <c r="E170" s="79"/>
      <c r="F170" s="80"/>
      <c r="G170" s="81"/>
      <c r="H170" s="81"/>
      <c r="I170" s="82" t="str">
        <f aca="false">IF(AND(G170=0,H170=0,G170=""),"",G170-H170)</f>
        <v/>
      </c>
      <c r="J170" s="80"/>
      <c r="K170" s="81"/>
      <c r="L170" s="80"/>
      <c r="M170" s="79"/>
    </row>
    <row r="171" customFormat="false" ht="15" hidden="false" customHeight="true" outlineLevel="0" collapsed="false">
      <c r="A171" s="83" t="n">
        <f aca="false">171-3</f>
        <v>168</v>
      </c>
      <c r="B171" s="84"/>
      <c r="C171" s="85"/>
      <c r="D171" s="85"/>
      <c r="E171" s="86"/>
      <c r="F171" s="87"/>
      <c r="G171" s="88"/>
      <c r="H171" s="88"/>
      <c r="I171" s="89" t="str">
        <f aca="false">IF(AND(G171=0,H171=0,G171=""),"",G171-H171)</f>
        <v/>
      </c>
      <c r="J171" s="87"/>
      <c r="K171" s="88"/>
      <c r="L171" s="87"/>
      <c r="M171" s="86"/>
    </row>
    <row r="172" customFormat="false" ht="15" hidden="false" customHeight="true" outlineLevel="0" collapsed="false">
      <c r="A172" s="76" t="n">
        <f aca="false">172-3</f>
        <v>169</v>
      </c>
      <c r="B172" s="77"/>
      <c r="C172" s="78"/>
      <c r="D172" s="78"/>
      <c r="E172" s="79"/>
      <c r="F172" s="80"/>
      <c r="G172" s="81"/>
      <c r="H172" s="81"/>
      <c r="I172" s="82" t="str">
        <f aca="false">IF(AND(G172=0,H172=0,G172=""),"",G172-H172)</f>
        <v/>
      </c>
      <c r="J172" s="80"/>
      <c r="K172" s="81"/>
      <c r="L172" s="80"/>
      <c r="M172" s="79"/>
    </row>
    <row r="173" customFormat="false" ht="15" hidden="false" customHeight="true" outlineLevel="0" collapsed="false">
      <c r="A173" s="83" t="n">
        <f aca="false">173-3</f>
        <v>170</v>
      </c>
      <c r="B173" s="84"/>
      <c r="C173" s="85"/>
      <c r="D173" s="85"/>
      <c r="E173" s="86"/>
      <c r="F173" s="87"/>
      <c r="G173" s="88"/>
      <c r="H173" s="88"/>
      <c r="I173" s="89" t="str">
        <f aca="false">IF(AND(G173=0,H173=0,G173=""),"",G173-H173)</f>
        <v/>
      </c>
      <c r="J173" s="87"/>
      <c r="K173" s="88"/>
      <c r="L173" s="87"/>
      <c r="M173" s="86"/>
    </row>
    <row r="174" customFormat="false" ht="15" hidden="false" customHeight="true" outlineLevel="0" collapsed="false">
      <c r="A174" s="76" t="n">
        <f aca="false">174-3</f>
        <v>171</v>
      </c>
      <c r="B174" s="77"/>
      <c r="C174" s="78"/>
      <c r="D174" s="78"/>
      <c r="E174" s="79"/>
      <c r="F174" s="80"/>
      <c r="G174" s="81"/>
      <c r="H174" s="81"/>
      <c r="I174" s="82" t="str">
        <f aca="false">IF(AND(G174=0,H174=0,G174=""),"",G174-H174)</f>
        <v/>
      </c>
      <c r="J174" s="80"/>
      <c r="K174" s="81"/>
      <c r="L174" s="80"/>
      <c r="M174" s="79"/>
    </row>
    <row r="175" customFormat="false" ht="15" hidden="false" customHeight="true" outlineLevel="0" collapsed="false">
      <c r="A175" s="83" t="n">
        <f aca="false">175-3</f>
        <v>172</v>
      </c>
      <c r="B175" s="84"/>
      <c r="C175" s="85"/>
      <c r="D175" s="85"/>
      <c r="E175" s="86"/>
      <c r="F175" s="87"/>
      <c r="G175" s="88"/>
      <c r="H175" s="88"/>
      <c r="I175" s="89" t="str">
        <f aca="false">IF(AND(G175=0,H175=0,G175=""),"",G175-H175)</f>
        <v/>
      </c>
      <c r="J175" s="87"/>
      <c r="K175" s="88"/>
      <c r="L175" s="87"/>
      <c r="M175" s="86"/>
    </row>
    <row r="176" customFormat="false" ht="15" hidden="false" customHeight="true" outlineLevel="0" collapsed="false">
      <c r="A176" s="76" t="n">
        <f aca="false">176-3</f>
        <v>173</v>
      </c>
      <c r="B176" s="77"/>
      <c r="C176" s="78"/>
      <c r="D176" s="78"/>
      <c r="E176" s="79"/>
      <c r="F176" s="80"/>
      <c r="G176" s="81"/>
      <c r="H176" s="81"/>
      <c r="I176" s="82" t="str">
        <f aca="false">IF(AND(G176=0,H176=0,G176=""),"",G176-H176)</f>
        <v/>
      </c>
      <c r="J176" s="80"/>
      <c r="K176" s="81"/>
      <c r="L176" s="80"/>
      <c r="M176" s="79"/>
    </row>
    <row r="177" customFormat="false" ht="15" hidden="false" customHeight="true" outlineLevel="0" collapsed="false">
      <c r="A177" s="83" t="n">
        <f aca="false">177-3</f>
        <v>174</v>
      </c>
      <c r="B177" s="84"/>
      <c r="C177" s="85"/>
      <c r="D177" s="85"/>
      <c r="E177" s="86"/>
      <c r="F177" s="87"/>
      <c r="G177" s="88"/>
      <c r="H177" s="88"/>
      <c r="I177" s="89" t="str">
        <f aca="false">IF(AND(G177=0,H177=0,G177=""),"",G177-H177)</f>
        <v/>
      </c>
      <c r="J177" s="87"/>
      <c r="K177" s="88"/>
      <c r="L177" s="87"/>
      <c r="M177" s="86"/>
    </row>
    <row r="178" customFormat="false" ht="15" hidden="false" customHeight="true" outlineLevel="0" collapsed="false">
      <c r="A178" s="76" t="n">
        <f aca="false">178-3</f>
        <v>175</v>
      </c>
      <c r="B178" s="77"/>
      <c r="C178" s="78"/>
      <c r="D178" s="78"/>
      <c r="E178" s="79"/>
      <c r="F178" s="80"/>
      <c r="G178" s="81"/>
      <c r="H178" s="81"/>
      <c r="I178" s="82" t="str">
        <f aca="false">IF(AND(G178=0,H178=0,G178=""),"",G178-H178)</f>
        <v/>
      </c>
      <c r="J178" s="80"/>
      <c r="K178" s="81"/>
      <c r="L178" s="80"/>
      <c r="M178" s="79"/>
    </row>
    <row r="179" customFormat="false" ht="15" hidden="false" customHeight="true" outlineLevel="0" collapsed="false">
      <c r="A179" s="83" t="n">
        <f aca="false">179-3</f>
        <v>176</v>
      </c>
      <c r="B179" s="84"/>
      <c r="C179" s="85"/>
      <c r="D179" s="85"/>
      <c r="E179" s="86"/>
      <c r="F179" s="87"/>
      <c r="G179" s="88"/>
      <c r="H179" s="88"/>
      <c r="I179" s="89" t="str">
        <f aca="false">IF(AND(G179=0,H179=0,G179=""),"",G179-H179)</f>
        <v/>
      </c>
      <c r="J179" s="87"/>
      <c r="K179" s="88"/>
      <c r="L179" s="87"/>
      <c r="M179" s="86"/>
    </row>
    <row r="180" customFormat="false" ht="15" hidden="false" customHeight="true" outlineLevel="0" collapsed="false">
      <c r="A180" s="76" t="n">
        <f aca="false">180-3</f>
        <v>177</v>
      </c>
      <c r="B180" s="77"/>
      <c r="C180" s="78"/>
      <c r="D180" s="78"/>
      <c r="E180" s="79"/>
      <c r="F180" s="80"/>
      <c r="G180" s="81"/>
      <c r="H180" s="81"/>
      <c r="I180" s="82" t="str">
        <f aca="false">IF(AND(G180=0,H180=0,G180=""),"",G180-H180)</f>
        <v/>
      </c>
      <c r="J180" s="80"/>
      <c r="K180" s="81"/>
      <c r="L180" s="80"/>
      <c r="M180" s="79"/>
    </row>
    <row r="181" customFormat="false" ht="15" hidden="false" customHeight="true" outlineLevel="0" collapsed="false">
      <c r="A181" s="83" t="n">
        <f aca="false">181-3</f>
        <v>178</v>
      </c>
      <c r="B181" s="84"/>
      <c r="C181" s="85"/>
      <c r="D181" s="85"/>
      <c r="E181" s="86"/>
      <c r="F181" s="87"/>
      <c r="G181" s="88"/>
      <c r="H181" s="88"/>
      <c r="I181" s="89" t="str">
        <f aca="false">IF(AND(G181=0,H181=0,G181=""),"",G181-H181)</f>
        <v/>
      </c>
      <c r="J181" s="87"/>
      <c r="K181" s="88"/>
      <c r="L181" s="87"/>
      <c r="M181" s="86"/>
    </row>
    <row r="182" customFormat="false" ht="15" hidden="false" customHeight="true" outlineLevel="0" collapsed="false">
      <c r="A182" s="76" t="n">
        <f aca="false">182-3</f>
        <v>179</v>
      </c>
      <c r="B182" s="77"/>
      <c r="C182" s="78"/>
      <c r="D182" s="78"/>
      <c r="E182" s="79"/>
      <c r="F182" s="80"/>
      <c r="G182" s="81"/>
      <c r="H182" s="81"/>
      <c r="I182" s="82" t="str">
        <f aca="false">IF(AND(G182=0,H182=0,G182=""),"",G182-H182)</f>
        <v/>
      </c>
      <c r="J182" s="80"/>
      <c r="K182" s="81"/>
      <c r="L182" s="80"/>
      <c r="M182" s="79"/>
    </row>
    <row r="183" customFormat="false" ht="15" hidden="false" customHeight="true" outlineLevel="0" collapsed="false">
      <c r="A183" s="83" t="n">
        <f aca="false">183-3</f>
        <v>180</v>
      </c>
      <c r="B183" s="84"/>
      <c r="C183" s="85"/>
      <c r="D183" s="85"/>
      <c r="E183" s="86"/>
      <c r="F183" s="87"/>
      <c r="G183" s="88"/>
      <c r="H183" s="88"/>
      <c r="I183" s="89" t="str">
        <f aca="false">IF(AND(G183=0,H183=0,G183=""),"",G183-H183)</f>
        <v/>
      </c>
      <c r="J183" s="87"/>
      <c r="K183" s="88"/>
      <c r="L183" s="87"/>
      <c r="M183" s="86"/>
    </row>
    <row r="184" customFormat="false" ht="15" hidden="false" customHeight="true" outlineLevel="0" collapsed="false">
      <c r="A184" s="76" t="n">
        <f aca="false">184-3</f>
        <v>181</v>
      </c>
      <c r="B184" s="77"/>
      <c r="C184" s="78"/>
      <c r="D184" s="78"/>
      <c r="E184" s="79"/>
      <c r="F184" s="80"/>
      <c r="G184" s="81"/>
      <c r="H184" s="81"/>
      <c r="I184" s="82" t="str">
        <f aca="false">IF(AND(G184=0,H184=0,G184=""),"",G184-H184)</f>
        <v/>
      </c>
      <c r="J184" s="80"/>
      <c r="K184" s="81"/>
      <c r="L184" s="80"/>
      <c r="M184" s="79"/>
    </row>
    <row r="185" customFormat="false" ht="15" hidden="false" customHeight="true" outlineLevel="0" collapsed="false">
      <c r="A185" s="83" t="n">
        <f aca="false">185-3</f>
        <v>182</v>
      </c>
      <c r="B185" s="84"/>
      <c r="C185" s="85"/>
      <c r="D185" s="85"/>
      <c r="E185" s="86"/>
      <c r="F185" s="87"/>
      <c r="G185" s="88"/>
      <c r="H185" s="88"/>
      <c r="I185" s="89" t="str">
        <f aca="false">IF(AND(G185=0,H185=0,G185=""),"",G185-H185)</f>
        <v/>
      </c>
      <c r="J185" s="87"/>
      <c r="K185" s="88"/>
      <c r="L185" s="87"/>
      <c r="M185" s="86"/>
    </row>
    <row r="186" customFormat="false" ht="15" hidden="false" customHeight="true" outlineLevel="0" collapsed="false">
      <c r="A186" s="76" t="n">
        <f aca="false">186-3</f>
        <v>183</v>
      </c>
      <c r="B186" s="77"/>
      <c r="C186" s="78"/>
      <c r="D186" s="78"/>
      <c r="E186" s="79"/>
      <c r="F186" s="80"/>
      <c r="G186" s="81"/>
      <c r="H186" s="81"/>
      <c r="I186" s="82" t="str">
        <f aca="false">IF(AND(G186=0,H186=0,G186=""),"",G186-H186)</f>
        <v/>
      </c>
      <c r="J186" s="80"/>
      <c r="K186" s="81"/>
      <c r="L186" s="80"/>
      <c r="M186" s="79"/>
    </row>
    <row r="187" customFormat="false" ht="15" hidden="false" customHeight="true" outlineLevel="0" collapsed="false">
      <c r="A187" s="83" t="n">
        <f aca="false">187-3</f>
        <v>184</v>
      </c>
      <c r="B187" s="84"/>
      <c r="C187" s="85"/>
      <c r="D187" s="85"/>
      <c r="E187" s="86"/>
      <c r="F187" s="87"/>
      <c r="G187" s="88"/>
      <c r="H187" s="88"/>
      <c r="I187" s="89" t="str">
        <f aca="false">IF(AND(G187=0,H187=0,G187=""),"",G187-H187)</f>
        <v/>
      </c>
      <c r="J187" s="87"/>
      <c r="K187" s="88"/>
      <c r="L187" s="87"/>
      <c r="M187" s="86"/>
    </row>
    <row r="188" customFormat="false" ht="15" hidden="false" customHeight="true" outlineLevel="0" collapsed="false">
      <c r="A188" s="76" t="n">
        <f aca="false">188-3</f>
        <v>185</v>
      </c>
      <c r="B188" s="77"/>
      <c r="C188" s="78"/>
      <c r="D188" s="78"/>
      <c r="E188" s="79"/>
      <c r="F188" s="80"/>
      <c r="G188" s="81"/>
      <c r="H188" s="81"/>
      <c r="I188" s="82" t="str">
        <f aca="false">IF(AND(G188=0,H188=0,G188=""),"",G188-H188)</f>
        <v/>
      </c>
      <c r="J188" s="80"/>
      <c r="K188" s="81"/>
      <c r="L188" s="80"/>
      <c r="M188" s="79"/>
    </row>
    <row r="189" customFormat="false" ht="15" hidden="false" customHeight="true" outlineLevel="0" collapsed="false">
      <c r="A189" s="83" t="n">
        <f aca="false">189-3</f>
        <v>186</v>
      </c>
      <c r="B189" s="84"/>
      <c r="C189" s="85"/>
      <c r="D189" s="85"/>
      <c r="E189" s="86"/>
      <c r="F189" s="87"/>
      <c r="G189" s="88"/>
      <c r="H189" s="88"/>
      <c r="I189" s="89" t="str">
        <f aca="false">IF(AND(G189=0,H189=0,G189=""),"",G189-H189)</f>
        <v/>
      </c>
      <c r="J189" s="87"/>
      <c r="K189" s="88"/>
      <c r="L189" s="87"/>
      <c r="M189" s="86"/>
    </row>
    <row r="190" customFormat="false" ht="15" hidden="false" customHeight="true" outlineLevel="0" collapsed="false">
      <c r="A190" s="76" t="n">
        <f aca="false">190-3</f>
        <v>187</v>
      </c>
      <c r="B190" s="77"/>
      <c r="C190" s="78"/>
      <c r="D190" s="78"/>
      <c r="E190" s="79"/>
      <c r="F190" s="80"/>
      <c r="G190" s="81"/>
      <c r="H190" s="81"/>
      <c r="I190" s="82" t="str">
        <f aca="false">IF(AND(G190=0,H190=0,G190=""),"",G190-H190)</f>
        <v/>
      </c>
      <c r="J190" s="80"/>
      <c r="K190" s="81"/>
      <c r="L190" s="80"/>
      <c r="M190" s="79"/>
    </row>
    <row r="191" customFormat="false" ht="15" hidden="false" customHeight="true" outlineLevel="0" collapsed="false">
      <c r="A191" s="83" t="n">
        <f aca="false">191-3</f>
        <v>188</v>
      </c>
      <c r="B191" s="84"/>
      <c r="C191" s="85"/>
      <c r="D191" s="85"/>
      <c r="E191" s="86"/>
      <c r="F191" s="87"/>
      <c r="G191" s="88"/>
      <c r="H191" s="88"/>
      <c r="I191" s="89" t="str">
        <f aca="false">IF(AND(G191=0,H191=0,G191=""),"",G191-H191)</f>
        <v/>
      </c>
      <c r="J191" s="87"/>
      <c r="K191" s="88"/>
      <c r="L191" s="87"/>
      <c r="M191" s="86"/>
    </row>
    <row r="192" customFormat="false" ht="15" hidden="false" customHeight="true" outlineLevel="0" collapsed="false">
      <c r="A192" s="76" t="n">
        <f aca="false">192-3</f>
        <v>189</v>
      </c>
      <c r="B192" s="77"/>
      <c r="C192" s="78"/>
      <c r="D192" s="78"/>
      <c r="E192" s="79"/>
      <c r="F192" s="80"/>
      <c r="G192" s="81"/>
      <c r="H192" s="81"/>
      <c r="I192" s="82" t="str">
        <f aca="false">IF(AND(G192=0,H192=0,G192=""),"",G192-H192)</f>
        <v/>
      </c>
      <c r="J192" s="80"/>
      <c r="K192" s="81"/>
      <c r="L192" s="80"/>
      <c r="M192" s="79"/>
    </row>
    <row r="193" customFormat="false" ht="15" hidden="false" customHeight="true" outlineLevel="0" collapsed="false">
      <c r="A193" s="83" t="n">
        <f aca="false">193-3</f>
        <v>190</v>
      </c>
      <c r="B193" s="84"/>
      <c r="C193" s="85"/>
      <c r="D193" s="85"/>
      <c r="E193" s="86"/>
      <c r="F193" s="87"/>
      <c r="G193" s="88"/>
      <c r="H193" s="88"/>
      <c r="I193" s="89" t="str">
        <f aca="false">IF(AND(G193=0,H193=0,G193=""),"",G193-H193)</f>
        <v/>
      </c>
      <c r="J193" s="87"/>
      <c r="K193" s="88"/>
      <c r="L193" s="87"/>
      <c r="M193" s="86"/>
    </row>
    <row r="194" customFormat="false" ht="15" hidden="false" customHeight="true" outlineLevel="0" collapsed="false">
      <c r="A194" s="76" t="n">
        <f aca="false">194-3</f>
        <v>191</v>
      </c>
      <c r="B194" s="77"/>
      <c r="C194" s="78"/>
      <c r="D194" s="78"/>
      <c r="E194" s="79"/>
      <c r="F194" s="80"/>
      <c r="G194" s="81"/>
      <c r="H194" s="81"/>
      <c r="I194" s="82" t="str">
        <f aca="false">IF(AND(G194=0,H194=0,G194=""),"",G194-H194)</f>
        <v/>
      </c>
      <c r="J194" s="80"/>
      <c r="K194" s="81"/>
      <c r="L194" s="80"/>
      <c r="M194" s="79"/>
    </row>
    <row r="195" customFormat="false" ht="15" hidden="false" customHeight="true" outlineLevel="0" collapsed="false">
      <c r="A195" s="83" t="n">
        <f aca="false">195-3</f>
        <v>192</v>
      </c>
      <c r="B195" s="84"/>
      <c r="C195" s="85"/>
      <c r="D195" s="85"/>
      <c r="E195" s="86"/>
      <c r="F195" s="87"/>
      <c r="G195" s="88"/>
      <c r="H195" s="88"/>
      <c r="I195" s="89" t="str">
        <f aca="false">IF(AND(G195=0,H195=0,G195=""),"",G195-H195)</f>
        <v/>
      </c>
      <c r="J195" s="87"/>
      <c r="K195" s="88"/>
      <c r="L195" s="87"/>
      <c r="M195" s="86"/>
    </row>
    <row r="196" customFormat="false" ht="15" hidden="false" customHeight="true" outlineLevel="0" collapsed="false">
      <c r="A196" s="76" t="n">
        <f aca="false">196-3</f>
        <v>193</v>
      </c>
      <c r="B196" s="77"/>
      <c r="C196" s="78"/>
      <c r="D196" s="78"/>
      <c r="E196" s="79"/>
      <c r="F196" s="80"/>
      <c r="G196" s="81"/>
      <c r="H196" s="81"/>
      <c r="I196" s="82" t="str">
        <f aca="false">IF(AND(G196=0,H196=0,G196=""),"",G196-H196)</f>
        <v/>
      </c>
      <c r="J196" s="80"/>
      <c r="K196" s="81"/>
      <c r="L196" s="80"/>
      <c r="M196" s="79"/>
    </row>
    <row r="197" customFormat="false" ht="15" hidden="false" customHeight="true" outlineLevel="0" collapsed="false">
      <c r="A197" s="83" t="n">
        <f aca="false">197-3</f>
        <v>194</v>
      </c>
      <c r="B197" s="84"/>
      <c r="C197" s="85"/>
      <c r="D197" s="85"/>
      <c r="E197" s="86"/>
      <c r="F197" s="87"/>
      <c r="G197" s="88"/>
      <c r="H197" s="88"/>
      <c r="I197" s="89" t="str">
        <f aca="false">IF(AND(G197=0,H197=0,G197=""),"",G197-H197)</f>
        <v/>
      </c>
      <c r="J197" s="87"/>
      <c r="K197" s="88"/>
      <c r="L197" s="87"/>
      <c r="M197" s="86"/>
    </row>
    <row r="198" customFormat="false" ht="15" hidden="false" customHeight="true" outlineLevel="0" collapsed="false">
      <c r="A198" s="76" t="n">
        <f aca="false">198-3</f>
        <v>195</v>
      </c>
      <c r="B198" s="77"/>
      <c r="C198" s="78"/>
      <c r="D198" s="78"/>
      <c r="E198" s="79"/>
      <c r="F198" s="80"/>
      <c r="G198" s="81"/>
      <c r="H198" s="81"/>
      <c r="I198" s="82" t="str">
        <f aca="false">IF(AND(G198=0,H198=0,G198=""),"",G198-H198)</f>
        <v/>
      </c>
      <c r="J198" s="80"/>
      <c r="K198" s="81"/>
      <c r="L198" s="80"/>
      <c r="M198" s="79"/>
    </row>
    <row r="199" customFormat="false" ht="15" hidden="false" customHeight="true" outlineLevel="0" collapsed="false">
      <c r="A199" s="83" t="n">
        <f aca="false">199-3</f>
        <v>196</v>
      </c>
      <c r="B199" s="84"/>
      <c r="C199" s="85"/>
      <c r="D199" s="85"/>
      <c r="E199" s="86"/>
      <c r="F199" s="87"/>
      <c r="G199" s="88"/>
      <c r="H199" s="88"/>
      <c r="I199" s="89" t="str">
        <f aca="false">IF(AND(G199=0,H199=0,G199=""),"",G199-H199)</f>
        <v/>
      </c>
      <c r="J199" s="87"/>
      <c r="K199" s="88"/>
      <c r="L199" s="87"/>
      <c r="M199" s="86"/>
    </row>
    <row r="200" customFormat="false" ht="15" hidden="false" customHeight="true" outlineLevel="0" collapsed="false">
      <c r="A200" s="76" t="n">
        <f aca="false">200-3</f>
        <v>197</v>
      </c>
      <c r="B200" s="77"/>
      <c r="C200" s="78"/>
      <c r="D200" s="78"/>
      <c r="E200" s="79"/>
      <c r="F200" s="80"/>
      <c r="G200" s="81"/>
      <c r="H200" s="81"/>
      <c r="I200" s="82" t="str">
        <f aca="false">IF(AND(G200=0,H200=0,G200=""),"",G200-H200)</f>
        <v/>
      </c>
      <c r="J200" s="80"/>
      <c r="K200" s="81"/>
      <c r="L200" s="80"/>
      <c r="M200" s="79"/>
    </row>
    <row r="201" customFormat="false" ht="15" hidden="false" customHeight="true" outlineLevel="0" collapsed="false">
      <c r="A201" s="83" t="n">
        <f aca="false">201-3</f>
        <v>198</v>
      </c>
      <c r="B201" s="84"/>
      <c r="C201" s="85"/>
      <c r="D201" s="85"/>
      <c r="E201" s="86"/>
      <c r="F201" s="87"/>
      <c r="G201" s="88"/>
      <c r="H201" s="88"/>
      <c r="I201" s="89" t="str">
        <f aca="false">IF(AND(G201=0,H201=0,G201=""),"",G201-H201)</f>
        <v/>
      </c>
      <c r="J201" s="87"/>
      <c r="K201" s="88"/>
      <c r="L201" s="87"/>
      <c r="M201" s="86"/>
    </row>
    <row r="202" customFormat="false" ht="15" hidden="false" customHeight="true" outlineLevel="0" collapsed="false">
      <c r="A202" s="76" t="n">
        <f aca="false">202-3</f>
        <v>199</v>
      </c>
      <c r="B202" s="77"/>
      <c r="C202" s="78"/>
      <c r="D202" s="78"/>
      <c r="E202" s="79"/>
      <c r="F202" s="80"/>
      <c r="G202" s="81"/>
      <c r="H202" s="81"/>
      <c r="I202" s="82" t="str">
        <f aca="false">IF(AND(G202=0,H202=0,G202=""),"",G202-H202)</f>
        <v/>
      </c>
      <c r="J202" s="80"/>
      <c r="K202" s="81"/>
      <c r="L202" s="80"/>
      <c r="M202" s="79"/>
    </row>
    <row r="203" customFormat="false" ht="15" hidden="false" customHeight="true" outlineLevel="0" collapsed="false">
      <c r="A203" s="83" t="n">
        <f aca="false">203-3</f>
        <v>200</v>
      </c>
      <c r="B203" s="84"/>
      <c r="C203" s="85"/>
      <c r="D203" s="85"/>
      <c r="E203" s="86"/>
      <c r="F203" s="87"/>
      <c r="G203" s="88"/>
      <c r="H203" s="88"/>
      <c r="I203" s="89" t="str">
        <f aca="false">IF(AND(G203=0,H203=0,G203=""),"",G203-H203)</f>
        <v/>
      </c>
      <c r="J203" s="87"/>
      <c r="K203" s="88"/>
      <c r="L203" s="87"/>
      <c r="M203" s="86"/>
    </row>
    <row r="204" customFormat="false" ht="25.5" hidden="false" customHeight="true" outlineLevel="0" collapsed="false">
      <c r="A204" s="90" t="s">
        <v>129</v>
      </c>
      <c r="B204" s="90"/>
      <c r="C204" s="90"/>
      <c r="D204" s="90"/>
      <c r="E204" s="90"/>
      <c r="F204" s="90"/>
      <c r="G204" s="91" t="n">
        <f aca="false">SUM(G4:G203)</f>
        <v>0</v>
      </c>
      <c r="H204" s="91" t="n">
        <f aca="false">SUM(H4:H203)</f>
        <v>0</v>
      </c>
      <c r="I204" s="91" t="n">
        <f aca="false">G204-H204</f>
        <v>0</v>
      </c>
      <c r="J204" s="92" t="n">
        <f aca="false">COUNTIF(J4:J203,"Yes")</f>
        <v>0</v>
      </c>
      <c r="K204" s="91" t="n">
        <f aca="false">SUM(K4:K203)</f>
        <v>0</v>
      </c>
      <c r="L204" s="90"/>
      <c r="M204" s="90"/>
    </row>
  </sheetData>
  <sheetProtection sheet="true" password="ce4b"/>
  <mergeCells count="3">
    <mergeCell ref="A1:M1"/>
    <mergeCell ref="A2:M2"/>
    <mergeCell ref="A204:F204"/>
  </mergeCells>
  <dataValidations count="3">
    <dataValidation allowBlank="true" error="Select a game type" errorStyle="stop" operator="between" prompt="Choose game type" showDropDown="false" showErrorMessage="false" showInputMessage="false" sqref="F4:F203" type="list">
      <formula1>"Blackjack,Craps,Roulette,Slots,Video Poker,Poker Tournament,Baccarat,Bingo,Keno,Other"</formula1>
      <formula2>0</formula2>
    </dataValidation>
    <dataValidation allowBlank="true" errorStyle="stop" operator="between" showDropDown="false" showErrorMessage="false" showInputMessage="false" sqref="J4:J203" type="list">
      <formula1>"Yes,No"</formula1>
      <formula2>0</formula2>
    </dataValidation>
    <dataValidation allowBlank="true" errorStyle="stop" operator="between" showDropDown="false" showErrorMessage="false" showInputMessage="false" sqref="L4:L203" type="list">
      <formula1>"Win/Loss Statement,Player Club Log,ATM Receipt,Bet Confirmation,Account Screenshot,Ticket/Receipt,None"</formula1>
      <formula2>0</formula2>
    </dataValidation>
  </dataValidation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O20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1" width="5"/>
    <col collapsed="false" customWidth="true" hidden="false" outlineLevel="0" max="2" min="2" style="1" width="12"/>
    <col collapsed="false" customWidth="true" hidden="false" outlineLevel="0" max="3" min="3" style="1" width="14"/>
    <col collapsed="false" customWidth="true" hidden="false" outlineLevel="0" max="4" min="4" style="1" width="22"/>
    <col collapsed="false" customWidth="true" hidden="false" outlineLevel="0" max="5" min="5" style="1" width="12"/>
    <col collapsed="false" customWidth="true" hidden="false" outlineLevel="0" max="6" min="6" style="1" width="13"/>
    <col collapsed="false" customWidth="true" hidden="false" outlineLevel="0" max="7" min="7" style="1" width="10"/>
    <col collapsed="false" customWidth="true" hidden="false" outlineLevel="0" max="10" min="8" style="1" width="13"/>
    <col collapsed="false" customWidth="true" hidden="false" outlineLevel="0" max="11" min="11" style="1" width="10"/>
    <col collapsed="false" customWidth="true" hidden="false" outlineLevel="0" max="12" min="12" style="1" width="9"/>
    <col collapsed="false" customWidth="true" hidden="false" outlineLevel="0" max="13" min="13" style="1" width="12"/>
    <col collapsed="false" customWidth="true" hidden="false" outlineLevel="0" max="14" min="14" style="1" width="22"/>
    <col collapsed="false" customWidth="true" hidden="false" outlineLevel="0" max="15" min="15" style="1" width="12"/>
  </cols>
  <sheetData>
    <row r="1" customFormat="false" ht="31.5" hidden="false" customHeight="true" outlineLevel="0" collapsed="false">
      <c r="A1" s="93" t="s">
        <v>130</v>
      </c>
      <c r="B1" s="93"/>
      <c r="C1" s="93"/>
      <c r="D1" s="93"/>
      <c r="E1" s="93"/>
      <c r="F1" s="93"/>
      <c r="G1" s="93"/>
      <c r="H1" s="93"/>
      <c r="I1" s="93"/>
      <c r="J1" s="93"/>
      <c r="K1" s="93"/>
      <c r="L1" s="93"/>
      <c r="M1" s="93"/>
      <c r="N1" s="93"/>
    </row>
    <row r="2" customFormat="false" ht="19.5" hidden="false" customHeight="true" outlineLevel="0" collapsed="false">
      <c r="A2" s="94" t="s">
        <v>131</v>
      </c>
      <c r="B2" s="94"/>
      <c r="C2" s="94"/>
      <c r="D2" s="94"/>
      <c r="E2" s="94"/>
      <c r="F2" s="94"/>
      <c r="G2" s="94"/>
      <c r="H2" s="94"/>
      <c r="I2" s="94"/>
      <c r="J2" s="94"/>
      <c r="K2" s="94"/>
      <c r="L2" s="94"/>
      <c r="M2" s="94"/>
      <c r="N2" s="94"/>
    </row>
    <row r="3" customFormat="false" ht="30" hidden="false" customHeight="true" outlineLevel="0" collapsed="false">
      <c r="A3" s="95" t="s">
        <v>116</v>
      </c>
      <c r="B3" s="95" t="s">
        <v>117</v>
      </c>
      <c r="C3" s="95" t="s">
        <v>132</v>
      </c>
      <c r="D3" s="95" t="s">
        <v>133</v>
      </c>
      <c r="E3" s="95" t="s">
        <v>134</v>
      </c>
      <c r="F3" s="95" t="s">
        <v>135</v>
      </c>
      <c r="G3" s="95" t="s">
        <v>136</v>
      </c>
      <c r="H3" s="95" t="s">
        <v>137</v>
      </c>
      <c r="I3" s="95" t="s">
        <v>138</v>
      </c>
      <c r="J3" s="95" t="s">
        <v>124</v>
      </c>
      <c r="K3" s="95" t="s">
        <v>139</v>
      </c>
      <c r="L3" s="95" t="s">
        <v>125</v>
      </c>
      <c r="M3" s="95" t="s">
        <v>140</v>
      </c>
      <c r="N3" s="95" t="s">
        <v>128</v>
      </c>
      <c r="O3" s="65" t="s">
        <v>141</v>
      </c>
    </row>
    <row r="4" customFormat="false" ht="15" hidden="false" customHeight="true" outlineLevel="0" collapsed="false">
      <c r="A4" s="76" t="n">
        <f aca="false">4-3</f>
        <v>1</v>
      </c>
      <c r="B4" s="77"/>
      <c r="C4" s="80"/>
      <c r="D4" s="79"/>
      <c r="E4" s="80"/>
      <c r="F4" s="81"/>
      <c r="G4" s="80"/>
      <c r="H4" s="81"/>
      <c r="I4" s="81"/>
      <c r="J4" s="82" t="str">
        <f aca="false">IF(AND(H4=0,I4=0,H4=""),"",H4-I4)</f>
        <v/>
      </c>
      <c r="K4" s="80"/>
      <c r="L4" s="80"/>
      <c r="M4" s="81"/>
      <c r="N4" s="79"/>
      <c r="O4" s="96"/>
    </row>
    <row r="5" customFormat="false" ht="15" hidden="false" customHeight="true" outlineLevel="0" collapsed="false">
      <c r="A5" s="83" t="n">
        <f aca="false">5-3</f>
        <v>2</v>
      </c>
      <c r="B5" s="84"/>
      <c r="C5" s="87"/>
      <c r="D5" s="86"/>
      <c r="E5" s="87"/>
      <c r="F5" s="88"/>
      <c r="G5" s="87"/>
      <c r="H5" s="88"/>
      <c r="I5" s="88"/>
      <c r="J5" s="89" t="str">
        <f aca="false">IF(AND(H5=0,I5=0,H5=""),"",H5-I5)</f>
        <v/>
      </c>
      <c r="K5" s="87"/>
      <c r="L5" s="87"/>
      <c r="M5" s="88"/>
      <c r="N5" s="86"/>
      <c r="O5" s="96"/>
    </row>
    <row r="6" customFormat="false" ht="15" hidden="false" customHeight="true" outlineLevel="0" collapsed="false">
      <c r="A6" s="76" t="n">
        <f aca="false">6-3</f>
        <v>3</v>
      </c>
      <c r="B6" s="77"/>
      <c r="C6" s="80"/>
      <c r="D6" s="79"/>
      <c r="E6" s="80"/>
      <c r="F6" s="81"/>
      <c r="G6" s="80"/>
      <c r="H6" s="81"/>
      <c r="I6" s="81"/>
      <c r="J6" s="82" t="str">
        <f aca="false">IF(AND(H6=0,I6=0,H6=""),"",H6-I6)</f>
        <v/>
      </c>
      <c r="K6" s="80"/>
      <c r="L6" s="80"/>
      <c r="M6" s="81"/>
      <c r="N6" s="79"/>
      <c r="O6" s="96"/>
    </row>
    <row r="7" customFormat="false" ht="15" hidden="false" customHeight="true" outlineLevel="0" collapsed="false">
      <c r="A7" s="83" t="n">
        <f aca="false">7-3</f>
        <v>4</v>
      </c>
      <c r="B7" s="84"/>
      <c r="C7" s="87"/>
      <c r="D7" s="86"/>
      <c r="E7" s="87"/>
      <c r="F7" s="88"/>
      <c r="G7" s="87"/>
      <c r="H7" s="88"/>
      <c r="I7" s="88"/>
      <c r="J7" s="89" t="str">
        <f aca="false">IF(AND(H7=0,I7=0,H7=""),"",H7-I7)</f>
        <v/>
      </c>
      <c r="K7" s="87"/>
      <c r="L7" s="87"/>
      <c r="M7" s="88"/>
      <c r="N7" s="86"/>
      <c r="O7" s="96"/>
    </row>
    <row r="8" customFormat="false" ht="15" hidden="false" customHeight="true" outlineLevel="0" collapsed="false">
      <c r="A8" s="76" t="n">
        <f aca="false">8-3</f>
        <v>5</v>
      </c>
      <c r="B8" s="77"/>
      <c r="C8" s="80"/>
      <c r="D8" s="79"/>
      <c r="E8" s="80"/>
      <c r="F8" s="81"/>
      <c r="G8" s="80"/>
      <c r="H8" s="81"/>
      <c r="I8" s="81"/>
      <c r="J8" s="82" t="str">
        <f aca="false">IF(AND(H8=0,I8=0,H8=""),"",H8-I8)</f>
        <v/>
      </c>
      <c r="K8" s="80"/>
      <c r="L8" s="80"/>
      <c r="M8" s="81"/>
      <c r="N8" s="79"/>
      <c r="O8" s="96"/>
    </row>
    <row r="9" customFormat="false" ht="15" hidden="false" customHeight="true" outlineLevel="0" collapsed="false">
      <c r="A9" s="83" t="n">
        <f aca="false">9-3</f>
        <v>6</v>
      </c>
      <c r="B9" s="84"/>
      <c r="C9" s="87"/>
      <c r="D9" s="86"/>
      <c r="E9" s="87"/>
      <c r="F9" s="88"/>
      <c r="G9" s="87"/>
      <c r="H9" s="88"/>
      <c r="I9" s="88"/>
      <c r="J9" s="89" t="str">
        <f aca="false">IF(AND(H9=0,I9=0,H9=""),"",H9-I9)</f>
        <v/>
      </c>
      <c r="K9" s="87"/>
      <c r="L9" s="87"/>
      <c r="M9" s="88"/>
      <c r="N9" s="86"/>
      <c r="O9" s="96"/>
    </row>
    <row r="10" customFormat="false" ht="15" hidden="false" customHeight="true" outlineLevel="0" collapsed="false">
      <c r="A10" s="76" t="n">
        <f aca="false">10-3</f>
        <v>7</v>
      </c>
      <c r="B10" s="77"/>
      <c r="C10" s="80"/>
      <c r="D10" s="79"/>
      <c r="E10" s="80"/>
      <c r="F10" s="81"/>
      <c r="G10" s="80"/>
      <c r="H10" s="81"/>
      <c r="I10" s="81"/>
      <c r="J10" s="82" t="str">
        <f aca="false">IF(AND(H10=0,I10=0,H10=""),"",H10-I10)</f>
        <v/>
      </c>
      <c r="K10" s="80"/>
      <c r="L10" s="80"/>
      <c r="M10" s="81"/>
      <c r="N10" s="79"/>
      <c r="O10" s="96"/>
    </row>
    <row r="11" customFormat="false" ht="15" hidden="false" customHeight="true" outlineLevel="0" collapsed="false">
      <c r="A11" s="83" t="n">
        <f aca="false">11-3</f>
        <v>8</v>
      </c>
      <c r="B11" s="84"/>
      <c r="C11" s="87"/>
      <c r="D11" s="86"/>
      <c r="E11" s="87"/>
      <c r="F11" s="88"/>
      <c r="G11" s="87"/>
      <c r="H11" s="88"/>
      <c r="I11" s="88"/>
      <c r="J11" s="89" t="str">
        <f aca="false">IF(AND(H11=0,I11=0,H11=""),"",H11-I11)</f>
        <v/>
      </c>
      <c r="K11" s="87"/>
      <c r="L11" s="87"/>
      <c r="M11" s="88"/>
      <c r="N11" s="86"/>
      <c r="O11" s="96"/>
    </row>
    <row r="12" customFormat="false" ht="15" hidden="false" customHeight="true" outlineLevel="0" collapsed="false">
      <c r="A12" s="76" t="n">
        <f aca="false">12-3</f>
        <v>9</v>
      </c>
      <c r="B12" s="77"/>
      <c r="C12" s="80"/>
      <c r="D12" s="79"/>
      <c r="E12" s="80"/>
      <c r="F12" s="81"/>
      <c r="G12" s="80"/>
      <c r="H12" s="81"/>
      <c r="I12" s="81"/>
      <c r="J12" s="82" t="str">
        <f aca="false">IF(AND(H12=0,I12=0,H12=""),"",H12-I12)</f>
        <v/>
      </c>
      <c r="K12" s="80"/>
      <c r="L12" s="80"/>
      <c r="M12" s="81"/>
      <c r="N12" s="79"/>
      <c r="O12" s="96"/>
    </row>
    <row r="13" customFormat="false" ht="15" hidden="false" customHeight="true" outlineLevel="0" collapsed="false">
      <c r="A13" s="83" t="n">
        <f aca="false">13-3</f>
        <v>10</v>
      </c>
      <c r="B13" s="84"/>
      <c r="C13" s="87"/>
      <c r="D13" s="86"/>
      <c r="E13" s="87"/>
      <c r="F13" s="88"/>
      <c r="G13" s="87"/>
      <c r="H13" s="88"/>
      <c r="I13" s="88"/>
      <c r="J13" s="89" t="str">
        <f aca="false">IF(AND(H13=0,I13=0,H13=""),"",H13-I13)</f>
        <v/>
      </c>
      <c r="K13" s="87"/>
      <c r="L13" s="87"/>
      <c r="M13" s="88"/>
      <c r="N13" s="86"/>
      <c r="O13" s="96"/>
    </row>
    <row r="14" customFormat="false" ht="15" hidden="false" customHeight="true" outlineLevel="0" collapsed="false">
      <c r="A14" s="76" t="n">
        <f aca="false">14-3</f>
        <v>11</v>
      </c>
      <c r="B14" s="77"/>
      <c r="C14" s="80"/>
      <c r="D14" s="79"/>
      <c r="E14" s="80"/>
      <c r="F14" s="81"/>
      <c r="G14" s="80"/>
      <c r="H14" s="81"/>
      <c r="I14" s="81"/>
      <c r="J14" s="82" t="str">
        <f aca="false">IF(AND(H14=0,I14=0,H14=""),"",H14-I14)</f>
        <v/>
      </c>
      <c r="K14" s="80"/>
      <c r="L14" s="80"/>
      <c r="M14" s="81"/>
      <c r="N14" s="79"/>
      <c r="O14" s="96"/>
    </row>
    <row r="15" customFormat="false" ht="15" hidden="false" customHeight="true" outlineLevel="0" collapsed="false">
      <c r="A15" s="83" t="n">
        <f aca="false">15-3</f>
        <v>12</v>
      </c>
      <c r="B15" s="84"/>
      <c r="C15" s="87"/>
      <c r="D15" s="86"/>
      <c r="E15" s="87"/>
      <c r="F15" s="88"/>
      <c r="G15" s="87"/>
      <c r="H15" s="88"/>
      <c r="I15" s="88"/>
      <c r="J15" s="89" t="str">
        <f aca="false">IF(AND(H15=0,I15=0,H15=""),"",H15-I15)</f>
        <v/>
      </c>
      <c r="K15" s="87"/>
      <c r="L15" s="87"/>
      <c r="M15" s="88"/>
      <c r="N15" s="86"/>
      <c r="O15" s="96"/>
    </row>
    <row r="16" customFormat="false" ht="15" hidden="false" customHeight="true" outlineLevel="0" collapsed="false">
      <c r="A16" s="76" t="n">
        <f aca="false">16-3</f>
        <v>13</v>
      </c>
      <c r="B16" s="77"/>
      <c r="C16" s="80"/>
      <c r="D16" s="79"/>
      <c r="E16" s="80"/>
      <c r="F16" s="81"/>
      <c r="G16" s="80"/>
      <c r="H16" s="81"/>
      <c r="I16" s="81"/>
      <c r="J16" s="82" t="str">
        <f aca="false">IF(AND(H16=0,I16=0,H16=""),"",H16-I16)</f>
        <v/>
      </c>
      <c r="K16" s="80"/>
      <c r="L16" s="80"/>
      <c r="M16" s="81"/>
      <c r="N16" s="79"/>
      <c r="O16" s="96"/>
    </row>
    <row r="17" customFormat="false" ht="15" hidden="false" customHeight="true" outlineLevel="0" collapsed="false">
      <c r="A17" s="83" t="n">
        <f aca="false">17-3</f>
        <v>14</v>
      </c>
      <c r="B17" s="84"/>
      <c r="C17" s="87"/>
      <c r="D17" s="86"/>
      <c r="E17" s="87"/>
      <c r="F17" s="88"/>
      <c r="G17" s="87"/>
      <c r="H17" s="88"/>
      <c r="I17" s="88"/>
      <c r="J17" s="89" t="str">
        <f aca="false">IF(AND(H17=0,I17=0,H17=""),"",H17-I17)</f>
        <v/>
      </c>
      <c r="K17" s="87"/>
      <c r="L17" s="87"/>
      <c r="M17" s="88"/>
      <c r="N17" s="86"/>
      <c r="O17" s="96"/>
    </row>
    <row r="18" customFormat="false" ht="15" hidden="false" customHeight="true" outlineLevel="0" collapsed="false">
      <c r="A18" s="76" t="n">
        <f aca="false">18-3</f>
        <v>15</v>
      </c>
      <c r="B18" s="77"/>
      <c r="C18" s="80"/>
      <c r="D18" s="79"/>
      <c r="E18" s="80"/>
      <c r="F18" s="81"/>
      <c r="G18" s="80"/>
      <c r="H18" s="81"/>
      <c r="I18" s="81"/>
      <c r="J18" s="82" t="str">
        <f aca="false">IF(AND(H18=0,I18=0,H18=""),"",H18-I18)</f>
        <v/>
      </c>
      <c r="K18" s="80"/>
      <c r="L18" s="80"/>
      <c r="M18" s="81"/>
      <c r="N18" s="79"/>
      <c r="O18" s="96"/>
    </row>
    <row r="19" customFormat="false" ht="15" hidden="false" customHeight="true" outlineLevel="0" collapsed="false">
      <c r="A19" s="83" t="n">
        <f aca="false">19-3</f>
        <v>16</v>
      </c>
      <c r="B19" s="84"/>
      <c r="C19" s="87"/>
      <c r="D19" s="86"/>
      <c r="E19" s="87"/>
      <c r="F19" s="88"/>
      <c r="G19" s="87"/>
      <c r="H19" s="88"/>
      <c r="I19" s="88"/>
      <c r="J19" s="89" t="str">
        <f aca="false">IF(AND(H19=0,I19=0,H19=""),"",H19-I19)</f>
        <v/>
      </c>
      <c r="K19" s="87"/>
      <c r="L19" s="87"/>
      <c r="M19" s="88"/>
      <c r="N19" s="86"/>
      <c r="O19" s="96"/>
    </row>
    <row r="20" customFormat="false" ht="15" hidden="false" customHeight="true" outlineLevel="0" collapsed="false">
      <c r="A20" s="76" t="n">
        <f aca="false">20-3</f>
        <v>17</v>
      </c>
      <c r="B20" s="77"/>
      <c r="C20" s="80"/>
      <c r="D20" s="79"/>
      <c r="E20" s="80"/>
      <c r="F20" s="81"/>
      <c r="G20" s="80"/>
      <c r="H20" s="81"/>
      <c r="I20" s="81"/>
      <c r="J20" s="82" t="str">
        <f aca="false">IF(AND(H20=0,I20=0,H20=""),"",H20-I20)</f>
        <v/>
      </c>
      <c r="K20" s="80"/>
      <c r="L20" s="80"/>
      <c r="M20" s="81"/>
      <c r="N20" s="79"/>
      <c r="O20" s="96"/>
    </row>
    <row r="21" customFormat="false" ht="15" hidden="false" customHeight="true" outlineLevel="0" collapsed="false">
      <c r="A21" s="83" t="n">
        <f aca="false">21-3</f>
        <v>18</v>
      </c>
      <c r="B21" s="84"/>
      <c r="C21" s="87"/>
      <c r="D21" s="86"/>
      <c r="E21" s="87"/>
      <c r="F21" s="88"/>
      <c r="G21" s="87"/>
      <c r="H21" s="88"/>
      <c r="I21" s="88"/>
      <c r="J21" s="89" t="str">
        <f aca="false">IF(AND(H21=0,I21=0,H21=""),"",H21-I21)</f>
        <v/>
      </c>
      <c r="K21" s="87"/>
      <c r="L21" s="87"/>
      <c r="M21" s="88"/>
      <c r="N21" s="86"/>
      <c r="O21" s="96"/>
    </row>
    <row r="22" customFormat="false" ht="15" hidden="false" customHeight="true" outlineLevel="0" collapsed="false">
      <c r="A22" s="76" t="n">
        <f aca="false">22-3</f>
        <v>19</v>
      </c>
      <c r="B22" s="77"/>
      <c r="C22" s="80"/>
      <c r="D22" s="79"/>
      <c r="E22" s="80"/>
      <c r="F22" s="81"/>
      <c r="G22" s="80"/>
      <c r="H22" s="81"/>
      <c r="I22" s="81"/>
      <c r="J22" s="82" t="str">
        <f aca="false">IF(AND(H22=0,I22=0,H22=""),"",H22-I22)</f>
        <v/>
      </c>
      <c r="K22" s="80"/>
      <c r="L22" s="80"/>
      <c r="M22" s="81"/>
      <c r="N22" s="79"/>
      <c r="O22" s="96"/>
    </row>
    <row r="23" customFormat="false" ht="15" hidden="false" customHeight="true" outlineLevel="0" collapsed="false">
      <c r="A23" s="83" t="n">
        <f aca="false">23-3</f>
        <v>20</v>
      </c>
      <c r="B23" s="84"/>
      <c r="C23" s="87"/>
      <c r="D23" s="86"/>
      <c r="E23" s="87"/>
      <c r="F23" s="88"/>
      <c r="G23" s="87"/>
      <c r="H23" s="88"/>
      <c r="I23" s="88"/>
      <c r="J23" s="89" t="str">
        <f aca="false">IF(AND(H23=0,I23=0,H23=""),"",H23-I23)</f>
        <v/>
      </c>
      <c r="K23" s="87"/>
      <c r="L23" s="87"/>
      <c r="M23" s="88"/>
      <c r="N23" s="86"/>
      <c r="O23" s="96"/>
    </row>
    <row r="24" customFormat="false" ht="15" hidden="false" customHeight="true" outlineLevel="0" collapsed="false">
      <c r="A24" s="76" t="n">
        <f aca="false">24-3</f>
        <v>21</v>
      </c>
      <c r="B24" s="77"/>
      <c r="C24" s="80"/>
      <c r="D24" s="79"/>
      <c r="E24" s="80"/>
      <c r="F24" s="81"/>
      <c r="G24" s="80"/>
      <c r="H24" s="81"/>
      <c r="I24" s="81"/>
      <c r="J24" s="82" t="str">
        <f aca="false">IF(AND(H24=0,I24=0,H24=""),"",H24-I24)</f>
        <v/>
      </c>
      <c r="K24" s="80"/>
      <c r="L24" s="80"/>
      <c r="M24" s="81"/>
      <c r="N24" s="79"/>
      <c r="O24" s="96"/>
    </row>
    <row r="25" customFormat="false" ht="15" hidden="false" customHeight="true" outlineLevel="0" collapsed="false">
      <c r="A25" s="83" t="n">
        <f aca="false">25-3</f>
        <v>22</v>
      </c>
      <c r="B25" s="84"/>
      <c r="C25" s="87"/>
      <c r="D25" s="86"/>
      <c r="E25" s="87"/>
      <c r="F25" s="88"/>
      <c r="G25" s="87"/>
      <c r="H25" s="88"/>
      <c r="I25" s="88"/>
      <c r="J25" s="89" t="str">
        <f aca="false">IF(AND(H25=0,I25=0,H25=""),"",H25-I25)</f>
        <v/>
      </c>
      <c r="K25" s="87"/>
      <c r="L25" s="87"/>
      <c r="M25" s="88"/>
      <c r="N25" s="86"/>
      <c r="O25" s="96"/>
    </row>
    <row r="26" customFormat="false" ht="15" hidden="false" customHeight="true" outlineLevel="0" collapsed="false">
      <c r="A26" s="76" t="n">
        <f aca="false">26-3</f>
        <v>23</v>
      </c>
      <c r="B26" s="77"/>
      <c r="C26" s="80"/>
      <c r="D26" s="79"/>
      <c r="E26" s="80"/>
      <c r="F26" s="81"/>
      <c r="G26" s="80"/>
      <c r="H26" s="81"/>
      <c r="I26" s="81"/>
      <c r="J26" s="82" t="str">
        <f aca="false">IF(AND(H26=0,I26=0,H26=""),"",H26-I26)</f>
        <v/>
      </c>
      <c r="K26" s="80"/>
      <c r="L26" s="80"/>
      <c r="M26" s="81"/>
      <c r="N26" s="79"/>
      <c r="O26" s="96"/>
    </row>
    <row r="27" customFormat="false" ht="15" hidden="false" customHeight="true" outlineLevel="0" collapsed="false">
      <c r="A27" s="83" t="n">
        <f aca="false">27-3</f>
        <v>24</v>
      </c>
      <c r="B27" s="84"/>
      <c r="C27" s="87"/>
      <c r="D27" s="86"/>
      <c r="E27" s="87"/>
      <c r="F27" s="88"/>
      <c r="G27" s="87"/>
      <c r="H27" s="88"/>
      <c r="I27" s="88"/>
      <c r="J27" s="89" t="str">
        <f aca="false">IF(AND(H27=0,I27=0,H27=""),"",H27-I27)</f>
        <v/>
      </c>
      <c r="K27" s="87"/>
      <c r="L27" s="87"/>
      <c r="M27" s="88"/>
      <c r="N27" s="86"/>
      <c r="O27" s="96"/>
    </row>
    <row r="28" customFormat="false" ht="15" hidden="false" customHeight="true" outlineLevel="0" collapsed="false">
      <c r="A28" s="76" t="n">
        <f aca="false">28-3</f>
        <v>25</v>
      </c>
      <c r="B28" s="77"/>
      <c r="C28" s="80"/>
      <c r="D28" s="79"/>
      <c r="E28" s="80"/>
      <c r="F28" s="81"/>
      <c r="G28" s="80"/>
      <c r="H28" s="81"/>
      <c r="I28" s="81"/>
      <c r="J28" s="82" t="str">
        <f aca="false">IF(AND(H28=0,I28=0,H28=""),"",H28-I28)</f>
        <v/>
      </c>
      <c r="K28" s="80"/>
      <c r="L28" s="80"/>
      <c r="M28" s="81"/>
      <c r="N28" s="79"/>
      <c r="O28" s="96"/>
    </row>
    <row r="29" customFormat="false" ht="15" hidden="false" customHeight="true" outlineLevel="0" collapsed="false">
      <c r="A29" s="83" t="n">
        <f aca="false">29-3</f>
        <v>26</v>
      </c>
      <c r="B29" s="84"/>
      <c r="C29" s="87"/>
      <c r="D29" s="86"/>
      <c r="E29" s="87"/>
      <c r="F29" s="88"/>
      <c r="G29" s="87"/>
      <c r="H29" s="88"/>
      <c r="I29" s="88"/>
      <c r="J29" s="89" t="str">
        <f aca="false">IF(AND(H29=0,I29=0,H29=""),"",H29-I29)</f>
        <v/>
      </c>
      <c r="K29" s="87"/>
      <c r="L29" s="87"/>
      <c r="M29" s="88"/>
      <c r="N29" s="86"/>
      <c r="O29" s="96"/>
    </row>
    <row r="30" customFormat="false" ht="15" hidden="false" customHeight="true" outlineLevel="0" collapsed="false">
      <c r="A30" s="76" t="n">
        <f aca="false">30-3</f>
        <v>27</v>
      </c>
      <c r="B30" s="77"/>
      <c r="C30" s="80"/>
      <c r="D30" s="79"/>
      <c r="E30" s="80"/>
      <c r="F30" s="81"/>
      <c r="G30" s="80"/>
      <c r="H30" s="81"/>
      <c r="I30" s="81"/>
      <c r="J30" s="82" t="str">
        <f aca="false">IF(AND(H30=0,I30=0,H30=""),"",H30-I30)</f>
        <v/>
      </c>
      <c r="K30" s="80"/>
      <c r="L30" s="80"/>
      <c r="M30" s="81"/>
      <c r="N30" s="79"/>
      <c r="O30" s="96"/>
    </row>
    <row r="31" customFormat="false" ht="15" hidden="false" customHeight="true" outlineLevel="0" collapsed="false">
      <c r="A31" s="83" t="n">
        <f aca="false">31-3</f>
        <v>28</v>
      </c>
      <c r="B31" s="84"/>
      <c r="C31" s="87"/>
      <c r="D31" s="86"/>
      <c r="E31" s="87"/>
      <c r="F31" s="88"/>
      <c r="G31" s="87"/>
      <c r="H31" s="88"/>
      <c r="I31" s="88"/>
      <c r="J31" s="89" t="str">
        <f aca="false">IF(AND(H31=0,I31=0,H31=""),"",H31-I31)</f>
        <v/>
      </c>
      <c r="K31" s="87"/>
      <c r="L31" s="87"/>
      <c r="M31" s="88"/>
      <c r="N31" s="86"/>
      <c r="O31" s="96"/>
    </row>
    <row r="32" customFormat="false" ht="15" hidden="false" customHeight="true" outlineLevel="0" collapsed="false">
      <c r="A32" s="76" t="n">
        <f aca="false">32-3</f>
        <v>29</v>
      </c>
      <c r="B32" s="77"/>
      <c r="C32" s="80"/>
      <c r="D32" s="79"/>
      <c r="E32" s="80"/>
      <c r="F32" s="81"/>
      <c r="G32" s="80"/>
      <c r="H32" s="81"/>
      <c r="I32" s="81"/>
      <c r="J32" s="82" t="str">
        <f aca="false">IF(AND(H32=0,I32=0,H32=""),"",H32-I32)</f>
        <v/>
      </c>
      <c r="K32" s="80"/>
      <c r="L32" s="80"/>
      <c r="M32" s="81"/>
      <c r="N32" s="79"/>
      <c r="O32" s="96"/>
    </row>
    <row r="33" customFormat="false" ht="15" hidden="false" customHeight="true" outlineLevel="0" collapsed="false">
      <c r="A33" s="83" t="n">
        <f aca="false">33-3</f>
        <v>30</v>
      </c>
      <c r="B33" s="84"/>
      <c r="C33" s="87"/>
      <c r="D33" s="86"/>
      <c r="E33" s="87"/>
      <c r="F33" s="88"/>
      <c r="G33" s="87"/>
      <c r="H33" s="88"/>
      <c r="I33" s="88"/>
      <c r="J33" s="89" t="str">
        <f aca="false">IF(AND(H33=0,I33=0,H33=""),"",H33-I33)</f>
        <v/>
      </c>
      <c r="K33" s="87"/>
      <c r="L33" s="87"/>
      <c r="M33" s="88"/>
      <c r="N33" s="86"/>
      <c r="O33" s="96"/>
    </row>
    <row r="34" customFormat="false" ht="15" hidden="false" customHeight="true" outlineLevel="0" collapsed="false">
      <c r="A34" s="76" t="n">
        <f aca="false">34-3</f>
        <v>31</v>
      </c>
      <c r="B34" s="77"/>
      <c r="C34" s="80"/>
      <c r="D34" s="79"/>
      <c r="E34" s="80"/>
      <c r="F34" s="81"/>
      <c r="G34" s="80"/>
      <c r="H34" s="81"/>
      <c r="I34" s="81"/>
      <c r="J34" s="82" t="str">
        <f aca="false">IF(AND(H34=0,I34=0,H34=""),"",H34-I34)</f>
        <v/>
      </c>
      <c r="K34" s="80"/>
      <c r="L34" s="80"/>
      <c r="M34" s="81"/>
      <c r="N34" s="79"/>
      <c r="O34" s="96"/>
    </row>
    <row r="35" customFormat="false" ht="15" hidden="false" customHeight="true" outlineLevel="0" collapsed="false">
      <c r="A35" s="83" t="n">
        <f aca="false">35-3</f>
        <v>32</v>
      </c>
      <c r="B35" s="84"/>
      <c r="C35" s="87"/>
      <c r="D35" s="86"/>
      <c r="E35" s="87"/>
      <c r="F35" s="88"/>
      <c r="G35" s="87"/>
      <c r="H35" s="88"/>
      <c r="I35" s="88"/>
      <c r="J35" s="89" t="str">
        <f aca="false">IF(AND(H35=0,I35=0,H35=""),"",H35-I35)</f>
        <v/>
      </c>
      <c r="K35" s="87"/>
      <c r="L35" s="87"/>
      <c r="M35" s="88"/>
      <c r="N35" s="86"/>
      <c r="O35" s="96"/>
    </row>
    <row r="36" customFormat="false" ht="15" hidden="false" customHeight="true" outlineLevel="0" collapsed="false">
      <c r="A36" s="76" t="n">
        <f aca="false">36-3</f>
        <v>33</v>
      </c>
      <c r="B36" s="77"/>
      <c r="C36" s="80"/>
      <c r="D36" s="79"/>
      <c r="E36" s="80"/>
      <c r="F36" s="81"/>
      <c r="G36" s="80"/>
      <c r="H36" s="81"/>
      <c r="I36" s="81"/>
      <c r="J36" s="82" t="str">
        <f aca="false">IF(AND(H36=0,I36=0,H36=""),"",H36-I36)</f>
        <v/>
      </c>
      <c r="K36" s="80"/>
      <c r="L36" s="80"/>
      <c r="M36" s="81"/>
      <c r="N36" s="79"/>
      <c r="O36" s="96"/>
    </row>
    <row r="37" customFormat="false" ht="15" hidden="false" customHeight="true" outlineLevel="0" collapsed="false">
      <c r="A37" s="83" t="n">
        <f aca="false">37-3</f>
        <v>34</v>
      </c>
      <c r="B37" s="84"/>
      <c r="C37" s="87"/>
      <c r="D37" s="86"/>
      <c r="E37" s="87"/>
      <c r="F37" s="88"/>
      <c r="G37" s="87"/>
      <c r="H37" s="88"/>
      <c r="I37" s="88"/>
      <c r="J37" s="89" t="str">
        <f aca="false">IF(AND(H37=0,I37=0,H37=""),"",H37-I37)</f>
        <v/>
      </c>
      <c r="K37" s="87"/>
      <c r="L37" s="87"/>
      <c r="M37" s="88"/>
      <c r="N37" s="86"/>
      <c r="O37" s="96"/>
    </row>
    <row r="38" customFormat="false" ht="15" hidden="false" customHeight="true" outlineLevel="0" collapsed="false">
      <c r="A38" s="76" t="n">
        <f aca="false">38-3</f>
        <v>35</v>
      </c>
      <c r="B38" s="77"/>
      <c r="C38" s="80"/>
      <c r="D38" s="79"/>
      <c r="E38" s="80"/>
      <c r="F38" s="81"/>
      <c r="G38" s="80"/>
      <c r="H38" s="81"/>
      <c r="I38" s="81"/>
      <c r="J38" s="82" t="str">
        <f aca="false">IF(AND(H38=0,I38=0,H38=""),"",H38-I38)</f>
        <v/>
      </c>
      <c r="K38" s="80"/>
      <c r="L38" s="80"/>
      <c r="M38" s="81"/>
      <c r="N38" s="79"/>
      <c r="O38" s="96"/>
    </row>
    <row r="39" customFormat="false" ht="15" hidden="false" customHeight="true" outlineLevel="0" collapsed="false">
      <c r="A39" s="83" t="n">
        <f aca="false">39-3</f>
        <v>36</v>
      </c>
      <c r="B39" s="84"/>
      <c r="C39" s="87"/>
      <c r="D39" s="86"/>
      <c r="E39" s="87"/>
      <c r="F39" s="88"/>
      <c r="G39" s="87"/>
      <c r="H39" s="88"/>
      <c r="I39" s="88"/>
      <c r="J39" s="89" t="str">
        <f aca="false">IF(AND(H39=0,I39=0,H39=""),"",H39-I39)</f>
        <v/>
      </c>
      <c r="K39" s="87"/>
      <c r="L39" s="87"/>
      <c r="M39" s="88"/>
      <c r="N39" s="86"/>
      <c r="O39" s="96"/>
    </row>
    <row r="40" customFormat="false" ht="15" hidden="false" customHeight="true" outlineLevel="0" collapsed="false">
      <c r="A40" s="76" t="n">
        <f aca="false">40-3</f>
        <v>37</v>
      </c>
      <c r="B40" s="77"/>
      <c r="C40" s="80"/>
      <c r="D40" s="79"/>
      <c r="E40" s="80"/>
      <c r="F40" s="81"/>
      <c r="G40" s="80"/>
      <c r="H40" s="81"/>
      <c r="I40" s="81"/>
      <c r="J40" s="82" t="str">
        <f aca="false">IF(AND(H40=0,I40=0,H40=""),"",H40-I40)</f>
        <v/>
      </c>
      <c r="K40" s="80"/>
      <c r="L40" s="80"/>
      <c r="M40" s="81"/>
      <c r="N40" s="79"/>
      <c r="O40" s="96"/>
    </row>
    <row r="41" customFormat="false" ht="15" hidden="false" customHeight="true" outlineLevel="0" collapsed="false">
      <c r="A41" s="83" t="n">
        <f aca="false">41-3</f>
        <v>38</v>
      </c>
      <c r="B41" s="84"/>
      <c r="C41" s="87"/>
      <c r="D41" s="86"/>
      <c r="E41" s="87"/>
      <c r="F41" s="88"/>
      <c r="G41" s="87"/>
      <c r="H41" s="88"/>
      <c r="I41" s="88"/>
      <c r="J41" s="89" t="str">
        <f aca="false">IF(AND(H41=0,I41=0,H41=""),"",H41-I41)</f>
        <v/>
      </c>
      <c r="K41" s="87"/>
      <c r="L41" s="87"/>
      <c r="M41" s="88"/>
      <c r="N41" s="86"/>
      <c r="O41" s="96"/>
    </row>
    <row r="42" customFormat="false" ht="15" hidden="false" customHeight="true" outlineLevel="0" collapsed="false">
      <c r="A42" s="76" t="n">
        <f aca="false">42-3</f>
        <v>39</v>
      </c>
      <c r="B42" s="77"/>
      <c r="C42" s="80"/>
      <c r="D42" s="79"/>
      <c r="E42" s="80"/>
      <c r="F42" s="81"/>
      <c r="G42" s="80"/>
      <c r="H42" s="81"/>
      <c r="I42" s="81"/>
      <c r="J42" s="82" t="str">
        <f aca="false">IF(AND(H42=0,I42=0,H42=""),"",H42-I42)</f>
        <v/>
      </c>
      <c r="K42" s="80"/>
      <c r="L42" s="80"/>
      <c r="M42" s="81"/>
      <c r="N42" s="79"/>
      <c r="O42" s="96"/>
    </row>
    <row r="43" customFormat="false" ht="15" hidden="false" customHeight="true" outlineLevel="0" collapsed="false">
      <c r="A43" s="83" t="n">
        <f aca="false">43-3</f>
        <v>40</v>
      </c>
      <c r="B43" s="84"/>
      <c r="C43" s="87"/>
      <c r="D43" s="86"/>
      <c r="E43" s="87"/>
      <c r="F43" s="88"/>
      <c r="G43" s="87"/>
      <c r="H43" s="88"/>
      <c r="I43" s="88"/>
      <c r="J43" s="89" t="str">
        <f aca="false">IF(AND(H43=0,I43=0,H43=""),"",H43-I43)</f>
        <v/>
      </c>
      <c r="K43" s="87"/>
      <c r="L43" s="87"/>
      <c r="M43" s="88"/>
      <c r="N43" s="86"/>
      <c r="O43" s="96"/>
    </row>
    <row r="44" customFormat="false" ht="15" hidden="false" customHeight="true" outlineLevel="0" collapsed="false">
      <c r="A44" s="76" t="n">
        <f aca="false">44-3</f>
        <v>41</v>
      </c>
      <c r="B44" s="77"/>
      <c r="C44" s="80"/>
      <c r="D44" s="79"/>
      <c r="E44" s="80"/>
      <c r="F44" s="81"/>
      <c r="G44" s="80"/>
      <c r="H44" s="81"/>
      <c r="I44" s="81"/>
      <c r="J44" s="82" t="str">
        <f aca="false">IF(AND(H44=0,I44=0,H44=""),"",H44-I44)</f>
        <v/>
      </c>
      <c r="K44" s="80"/>
      <c r="L44" s="80"/>
      <c r="M44" s="81"/>
      <c r="N44" s="79"/>
      <c r="O44" s="96"/>
    </row>
    <row r="45" customFormat="false" ht="15" hidden="false" customHeight="true" outlineLevel="0" collapsed="false">
      <c r="A45" s="83" t="n">
        <f aca="false">45-3</f>
        <v>42</v>
      </c>
      <c r="B45" s="84"/>
      <c r="C45" s="87"/>
      <c r="D45" s="86"/>
      <c r="E45" s="87"/>
      <c r="F45" s="88"/>
      <c r="G45" s="87"/>
      <c r="H45" s="88"/>
      <c r="I45" s="88"/>
      <c r="J45" s="89" t="str">
        <f aca="false">IF(AND(H45=0,I45=0,H45=""),"",H45-I45)</f>
        <v/>
      </c>
      <c r="K45" s="87"/>
      <c r="L45" s="87"/>
      <c r="M45" s="88"/>
      <c r="N45" s="86"/>
      <c r="O45" s="96"/>
    </row>
    <row r="46" customFormat="false" ht="15" hidden="false" customHeight="true" outlineLevel="0" collapsed="false">
      <c r="A46" s="76" t="n">
        <f aca="false">46-3</f>
        <v>43</v>
      </c>
      <c r="B46" s="77"/>
      <c r="C46" s="80"/>
      <c r="D46" s="79"/>
      <c r="E46" s="80"/>
      <c r="F46" s="81"/>
      <c r="G46" s="80"/>
      <c r="H46" s="81"/>
      <c r="I46" s="81"/>
      <c r="J46" s="82" t="str">
        <f aca="false">IF(AND(H46=0,I46=0,H46=""),"",H46-I46)</f>
        <v/>
      </c>
      <c r="K46" s="80"/>
      <c r="L46" s="80"/>
      <c r="M46" s="81"/>
      <c r="N46" s="79"/>
      <c r="O46" s="96"/>
    </row>
    <row r="47" customFormat="false" ht="15" hidden="false" customHeight="true" outlineLevel="0" collapsed="false">
      <c r="A47" s="83" t="n">
        <f aca="false">47-3</f>
        <v>44</v>
      </c>
      <c r="B47" s="84"/>
      <c r="C47" s="87"/>
      <c r="D47" s="86"/>
      <c r="E47" s="87"/>
      <c r="F47" s="88"/>
      <c r="G47" s="87"/>
      <c r="H47" s="88"/>
      <c r="I47" s="88"/>
      <c r="J47" s="89" t="str">
        <f aca="false">IF(AND(H47=0,I47=0,H47=""),"",H47-I47)</f>
        <v/>
      </c>
      <c r="K47" s="87"/>
      <c r="L47" s="87"/>
      <c r="M47" s="88"/>
      <c r="N47" s="86"/>
      <c r="O47" s="96"/>
    </row>
    <row r="48" customFormat="false" ht="15" hidden="false" customHeight="true" outlineLevel="0" collapsed="false">
      <c r="A48" s="76" t="n">
        <f aca="false">48-3</f>
        <v>45</v>
      </c>
      <c r="B48" s="77"/>
      <c r="C48" s="80"/>
      <c r="D48" s="79"/>
      <c r="E48" s="80"/>
      <c r="F48" s="81"/>
      <c r="G48" s="80"/>
      <c r="H48" s="81"/>
      <c r="I48" s="81"/>
      <c r="J48" s="82" t="str">
        <f aca="false">IF(AND(H48=0,I48=0,H48=""),"",H48-I48)</f>
        <v/>
      </c>
      <c r="K48" s="80"/>
      <c r="L48" s="80"/>
      <c r="M48" s="81"/>
      <c r="N48" s="79"/>
      <c r="O48" s="96"/>
    </row>
    <row r="49" customFormat="false" ht="15" hidden="false" customHeight="true" outlineLevel="0" collapsed="false">
      <c r="A49" s="83" t="n">
        <f aca="false">49-3</f>
        <v>46</v>
      </c>
      <c r="B49" s="84"/>
      <c r="C49" s="87"/>
      <c r="D49" s="86"/>
      <c r="E49" s="87"/>
      <c r="F49" s="88"/>
      <c r="G49" s="87"/>
      <c r="H49" s="88"/>
      <c r="I49" s="88"/>
      <c r="J49" s="89" t="str">
        <f aca="false">IF(AND(H49=0,I49=0,H49=""),"",H49-I49)</f>
        <v/>
      </c>
      <c r="K49" s="87"/>
      <c r="L49" s="87"/>
      <c r="M49" s="88"/>
      <c r="N49" s="86"/>
      <c r="O49" s="96"/>
    </row>
    <row r="50" customFormat="false" ht="15" hidden="false" customHeight="true" outlineLevel="0" collapsed="false">
      <c r="A50" s="76" t="n">
        <f aca="false">50-3</f>
        <v>47</v>
      </c>
      <c r="B50" s="77"/>
      <c r="C50" s="80"/>
      <c r="D50" s="79"/>
      <c r="E50" s="80"/>
      <c r="F50" s="81"/>
      <c r="G50" s="80"/>
      <c r="H50" s="81"/>
      <c r="I50" s="81"/>
      <c r="J50" s="82" t="str">
        <f aca="false">IF(AND(H50=0,I50=0,H50=""),"",H50-I50)</f>
        <v/>
      </c>
      <c r="K50" s="80"/>
      <c r="L50" s="80"/>
      <c r="M50" s="81"/>
      <c r="N50" s="79"/>
      <c r="O50" s="96"/>
    </row>
    <row r="51" customFormat="false" ht="15" hidden="false" customHeight="true" outlineLevel="0" collapsed="false">
      <c r="A51" s="83" t="n">
        <f aca="false">51-3</f>
        <v>48</v>
      </c>
      <c r="B51" s="84"/>
      <c r="C51" s="87"/>
      <c r="D51" s="86"/>
      <c r="E51" s="87"/>
      <c r="F51" s="88"/>
      <c r="G51" s="87"/>
      <c r="H51" s="88"/>
      <c r="I51" s="88"/>
      <c r="J51" s="89" t="str">
        <f aca="false">IF(AND(H51=0,I51=0,H51=""),"",H51-I51)</f>
        <v/>
      </c>
      <c r="K51" s="87"/>
      <c r="L51" s="87"/>
      <c r="M51" s="88"/>
      <c r="N51" s="86"/>
      <c r="O51" s="96"/>
    </row>
    <row r="52" customFormat="false" ht="15" hidden="false" customHeight="true" outlineLevel="0" collapsed="false">
      <c r="A52" s="76" t="n">
        <f aca="false">52-3</f>
        <v>49</v>
      </c>
      <c r="B52" s="77"/>
      <c r="C52" s="80"/>
      <c r="D52" s="79"/>
      <c r="E52" s="80"/>
      <c r="F52" s="81"/>
      <c r="G52" s="80"/>
      <c r="H52" s="81"/>
      <c r="I52" s="81"/>
      <c r="J52" s="82" t="str">
        <f aca="false">IF(AND(H52=0,I52=0,H52=""),"",H52-I52)</f>
        <v/>
      </c>
      <c r="K52" s="80"/>
      <c r="L52" s="80"/>
      <c r="M52" s="81"/>
      <c r="N52" s="79"/>
      <c r="O52" s="96"/>
    </row>
    <row r="53" customFormat="false" ht="15" hidden="false" customHeight="true" outlineLevel="0" collapsed="false">
      <c r="A53" s="83" t="n">
        <f aca="false">53-3</f>
        <v>50</v>
      </c>
      <c r="B53" s="84"/>
      <c r="C53" s="87"/>
      <c r="D53" s="86"/>
      <c r="E53" s="87"/>
      <c r="F53" s="88"/>
      <c r="G53" s="87"/>
      <c r="H53" s="88"/>
      <c r="I53" s="88"/>
      <c r="J53" s="89" t="str">
        <f aca="false">IF(AND(H53=0,I53=0,H53=""),"",H53-I53)</f>
        <v/>
      </c>
      <c r="K53" s="87"/>
      <c r="L53" s="87"/>
      <c r="M53" s="88"/>
      <c r="N53" s="86"/>
      <c r="O53" s="96"/>
    </row>
    <row r="54" customFormat="false" ht="15" hidden="false" customHeight="true" outlineLevel="0" collapsed="false">
      <c r="A54" s="76" t="n">
        <f aca="false">54-3</f>
        <v>51</v>
      </c>
      <c r="B54" s="77"/>
      <c r="C54" s="80"/>
      <c r="D54" s="79"/>
      <c r="E54" s="80"/>
      <c r="F54" s="81"/>
      <c r="G54" s="80"/>
      <c r="H54" s="81"/>
      <c r="I54" s="81"/>
      <c r="J54" s="82" t="str">
        <f aca="false">IF(AND(H54=0,I54=0,H54=""),"",H54-I54)</f>
        <v/>
      </c>
      <c r="K54" s="80"/>
      <c r="L54" s="80"/>
      <c r="M54" s="81"/>
      <c r="N54" s="79"/>
      <c r="O54" s="96"/>
    </row>
    <row r="55" customFormat="false" ht="15" hidden="false" customHeight="true" outlineLevel="0" collapsed="false">
      <c r="A55" s="83" t="n">
        <f aca="false">55-3</f>
        <v>52</v>
      </c>
      <c r="B55" s="84"/>
      <c r="C55" s="87"/>
      <c r="D55" s="86"/>
      <c r="E55" s="87"/>
      <c r="F55" s="88"/>
      <c r="G55" s="87"/>
      <c r="H55" s="88"/>
      <c r="I55" s="88"/>
      <c r="J55" s="89" t="str">
        <f aca="false">IF(AND(H55=0,I55=0,H55=""),"",H55-I55)</f>
        <v/>
      </c>
      <c r="K55" s="87"/>
      <c r="L55" s="87"/>
      <c r="M55" s="88"/>
      <c r="N55" s="86"/>
      <c r="O55" s="96"/>
    </row>
    <row r="56" customFormat="false" ht="15" hidden="false" customHeight="true" outlineLevel="0" collapsed="false">
      <c r="A56" s="76" t="n">
        <f aca="false">56-3</f>
        <v>53</v>
      </c>
      <c r="B56" s="77"/>
      <c r="C56" s="80"/>
      <c r="D56" s="79"/>
      <c r="E56" s="80"/>
      <c r="F56" s="81"/>
      <c r="G56" s="80"/>
      <c r="H56" s="81"/>
      <c r="I56" s="81"/>
      <c r="J56" s="82" t="str">
        <f aca="false">IF(AND(H56=0,I56=0,H56=""),"",H56-I56)</f>
        <v/>
      </c>
      <c r="K56" s="80"/>
      <c r="L56" s="80"/>
      <c r="M56" s="81"/>
      <c r="N56" s="79"/>
      <c r="O56" s="96"/>
    </row>
    <row r="57" customFormat="false" ht="15" hidden="false" customHeight="true" outlineLevel="0" collapsed="false">
      <c r="A57" s="83" t="n">
        <f aca="false">57-3</f>
        <v>54</v>
      </c>
      <c r="B57" s="84"/>
      <c r="C57" s="87"/>
      <c r="D57" s="86"/>
      <c r="E57" s="87"/>
      <c r="F57" s="88"/>
      <c r="G57" s="87"/>
      <c r="H57" s="88"/>
      <c r="I57" s="88"/>
      <c r="J57" s="89" t="str">
        <f aca="false">IF(AND(H57=0,I57=0,H57=""),"",H57-I57)</f>
        <v/>
      </c>
      <c r="K57" s="87"/>
      <c r="L57" s="87"/>
      <c r="M57" s="88"/>
      <c r="N57" s="86"/>
      <c r="O57" s="96"/>
    </row>
    <row r="58" customFormat="false" ht="15" hidden="false" customHeight="true" outlineLevel="0" collapsed="false">
      <c r="A58" s="76" t="n">
        <f aca="false">58-3</f>
        <v>55</v>
      </c>
      <c r="B58" s="77"/>
      <c r="C58" s="80"/>
      <c r="D58" s="79"/>
      <c r="E58" s="80"/>
      <c r="F58" s="81"/>
      <c r="G58" s="80"/>
      <c r="H58" s="81"/>
      <c r="I58" s="81"/>
      <c r="J58" s="82" t="str">
        <f aca="false">IF(AND(H58=0,I58=0,H58=""),"",H58-I58)</f>
        <v/>
      </c>
      <c r="K58" s="80"/>
      <c r="L58" s="80"/>
      <c r="M58" s="81"/>
      <c r="N58" s="79"/>
      <c r="O58" s="96"/>
    </row>
    <row r="59" customFormat="false" ht="15" hidden="false" customHeight="true" outlineLevel="0" collapsed="false">
      <c r="A59" s="83" t="n">
        <f aca="false">59-3</f>
        <v>56</v>
      </c>
      <c r="B59" s="84"/>
      <c r="C59" s="87"/>
      <c r="D59" s="86"/>
      <c r="E59" s="87"/>
      <c r="F59" s="88"/>
      <c r="G59" s="87"/>
      <c r="H59" s="88"/>
      <c r="I59" s="88"/>
      <c r="J59" s="89" t="str">
        <f aca="false">IF(AND(H59=0,I59=0,H59=""),"",H59-I59)</f>
        <v/>
      </c>
      <c r="K59" s="87"/>
      <c r="L59" s="87"/>
      <c r="M59" s="88"/>
      <c r="N59" s="86"/>
      <c r="O59" s="96"/>
    </row>
    <row r="60" customFormat="false" ht="15" hidden="false" customHeight="true" outlineLevel="0" collapsed="false">
      <c r="A60" s="76" t="n">
        <f aca="false">60-3</f>
        <v>57</v>
      </c>
      <c r="B60" s="77"/>
      <c r="C60" s="80"/>
      <c r="D60" s="79"/>
      <c r="E60" s="80"/>
      <c r="F60" s="81"/>
      <c r="G60" s="80"/>
      <c r="H60" s="81"/>
      <c r="I60" s="81"/>
      <c r="J60" s="82" t="str">
        <f aca="false">IF(AND(H60=0,I60=0,H60=""),"",H60-I60)</f>
        <v/>
      </c>
      <c r="K60" s="80"/>
      <c r="L60" s="80"/>
      <c r="M60" s="81"/>
      <c r="N60" s="79"/>
      <c r="O60" s="96"/>
    </row>
    <row r="61" customFormat="false" ht="15" hidden="false" customHeight="true" outlineLevel="0" collapsed="false">
      <c r="A61" s="83" t="n">
        <f aca="false">61-3</f>
        <v>58</v>
      </c>
      <c r="B61" s="84"/>
      <c r="C61" s="87"/>
      <c r="D61" s="86"/>
      <c r="E61" s="87"/>
      <c r="F61" s="88"/>
      <c r="G61" s="87"/>
      <c r="H61" s="88"/>
      <c r="I61" s="88"/>
      <c r="J61" s="89" t="str">
        <f aca="false">IF(AND(H61=0,I61=0,H61=""),"",H61-I61)</f>
        <v/>
      </c>
      <c r="K61" s="87"/>
      <c r="L61" s="87"/>
      <c r="M61" s="88"/>
      <c r="N61" s="86"/>
      <c r="O61" s="96"/>
    </row>
    <row r="62" customFormat="false" ht="15" hidden="false" customHeight="true" outlineLevel="0" collapsed="false">
      <c r="A62" s="76" t="n">
        <f aca="false">62-3</f>
        <v>59</v>
      </c>
      <c r="B62" s="77"/>
      <c r="C62" s="80"/>
      <c r="D62" s="79"/>
      <c r="E62" s="80"/>
      <c r="F62" s="81"/>
      <c r="G62" s="80"/>
      <c r="H62" s="81"/>
      <c r="I62" s="81"/>
      <c r="J62" s="82" t="str">
        <f aca="false">IF(AND(H62=0,I62=0,H62=""),"",H62-I62)</f>
        <v/>
      </c>
      <c r="K62" s="80"/>
      <c r="L62" s="80"/>
      <c r="M62" s="81"/>
      <c r="N62" s="79"/>
      <c r="O62" s="96"/>
    </row>
    <row r="63" customFormat="false" ht="15" hidden="false" customHeight="true" outlineLevel="0" collapsed="false">
      <c r="A63" s="83" t="n">
        <f aca="false">63-3</f>
        <v>60</v>
      </c>
      <c r="B63" s="84"/>
      <c r="C63" s="87"/>
      <c r="D63" s="86"/>
      <c r="E63" s="87"/>
      <c r="F63" s="88"/>
      <c r="G63" s="87"/>
      <c r="H63" s="88"/>
      <c r="I63" s="88"/>
      <c r="J63" s="89" t="str">
        <f aca="false">IF(AND(H63=0,I63=0,H63=""),"",H63-I63)</f>
        <v/>
      </c>
      <c r="K63" s="87"/>
      <c r="L63" s="87"/>
      <c r="M63" s="88"/>
      <c r="N63" s="86"/>
      <c r="O63" s="96"/>
    </row>
    <row r="64" customFormat="false" ht="15" hidden="false" customHeight="true" outlineLevel="0" collapsed="false">
      <c r="A64" s="76" t="n">
        <f aca="false">64-3</f>
        <v>61</v>
      </c>
      <c r="B64" s="77"/>
      <c r="C64" s="80"/>
      <c r="D64" s="79"/>
      <c r="E64" s="80"/>
      <c r="F64" s="81"/>
      <c r="G64" s="80"/>
      <c r="H64" s="81"/>
      <c r="I64" s="81"/>
      <c r="J64" s="82" t="str">
        <f aca="false">IF(AND(H64=0,I64=0,H64=""),"",H64-I64)</f>
        <v/>
      </c>
      <c r="K64" s="80"/>
      <c r="L64" s="80"/>
      <c r="M64" s="81"/>
      <c r="N64" s="79"/>
      <c r="O64" s="96"/>
    </row>
    <row r="65" customFormat="false" ht="15" hidden="false" customHeight="true" outlineLevel="0" collapsed="false">
      <c r="A65" s="83" t="n">
        <f aca="false">65-3</f>
        <v>62</v>
      </c>
      <c r="B65" s="84"/>
      <c r="C65" s="87"/>
      <c r="D65" s="86"/>
      <c r="E65" s="87"/>
      <c r="F65" s="88"/>
      <c r="G65" s="87"/>
      <c r="H65" s="88"/>
      <c r="I65" s="88"/>
      <c r="J65" s="89" t="str">
        <f aca="false">IF(AND(H65=0,I65=0,H65=""),"",H65-I65)</f>
        <v/>
      </c>
      <c r="K65" s="87"/>
      <c r="L65" s="87"/>
      <c r="M65" s="88"/>
      <c r="N65" s="86"/>
      <c r="O65" s="96"/>
    </row>
    <row r="66" customFormat="false" ht="15" hidden="false" customHeight="true" outlineLevel="0" collapsed="false">
      <c r="A66" s="76" t="n">
        <f aca="false">66-3</f>
        <v>63</v>
      </c>
      <c r="B66" s="77"/>
      <c r="C66" s="80"/>
      <c r="D66" s="79"/>
      <c r="E66" s="80"/>
      <c r="F66" s="81"/>
      <c r="G66" s="80"/>
      <c r="H66" s="81"/>
      <c r="I66" s="81"/>
      <c r="J66" s="82" t="str">
        <f aca="false">IF(AND(H66=0,I66=0,H66=""),"",H66-I66)</f>
        <v/>
      </c>
      <c r="K66" s="80"/>
      <c r="L66" s="80"/>
      <c r="M66" s="81"/>
      <c r="N66" s="79"/>
      <c r="O66" s="96"/>
    </row>
    <row r="67" customFormat="false" ht="15" hidden="false" customHeight="true" outlineLevel="0" collapsed="false">
      <c r="A67" s="83" t="n">
        <f aca="false">67-3</f>
        <v>64</v>
      </c>
      <c r="B67" s="84"/>
      <c r="C67" s="87"/>
      <c r="D67" s="86"/>
      <c r="E67" s="87"/>
      <c r="F67" s="88"/>
      <c r="G67" s="87"/>
      <c r="H67" s="88"/>
      <c r="I67" s="88"/>
      <c r="J67" s="89" t="str">
        <f aca="false">IF(AND(H67=0,I67=0,H67=""),"",H67-I67)</f>
        <v/>
      </c>
      <c r="K67" s="87"/>
      <c r="L67" s="87"/>
      <c r="M67" s="88"/>
      <c r="N67" s="86"/>
      <c r="O67" s="96"/>
    </row>
    <row r="68" customFormat="false" ht="15" hidden="false" customHeight="true" outlineLevel="0" collapsed="false">
      <c r="A68" s="76" t="n">
        <f aca="false">68-3</f>
        <v>65</v>
      </c>
      <c r="B68" s="77"/>
      <c r="C68" s="80"/>
      <c r="D68" s="79"/>
      <c r="E68" s="80"/>
      <c r="F68" s="81"/>
      <c r="G68" s="80"/>
      <c r="H68" s="81"/>
      <c r="I68" s="81"/>
      <c r="J68" s="82" t="str">
        <f aca="false">IF(AND(H68=0,I68=0,H68=""),"",H68-I68)</f>
        <v/>
      </c>
      <c r="K68" s="80"/>
      <c r="L68" s="80"/>
      <c r="M68" s="81"/>
      <c r="N68" s="79"/>
      <c r="O68" s="96"/>
    </row>
    <row r="69" customFormat="false" ht="15" hidden="false" customHeight="true" outlineLevel="0" collapsed="false">
      <c r="A69" s="83" t="n">
        <f aca="false">69-3</f>
        <v>66</v>
      </c>
      <c r="B69" s="84"/>
      <c r="C69" s="87"/>
      <c r="D69" s="86"/>
      <c r="E69" s="87"/>
      <c r="F69" s="88"/>
      <c r="G69" s="87"/>
      <c r="H69" s="88"/>
      <c r="I69" s="88"/>
      <c r="J69" s="89" t="str">
        <f aca="false">IF(AND(H69=0,I69=0,H69=""),"",H69-I69)</f>
        <v/>
      </c>
      <c r="K69" s="87"/>
      <c r="L69" s="87"/>
      <c r="M69" s="88"/>
      <c r="N69" s="86"/>
      <c r="O69" s="96"/>
    </row>
    <row r="70" customFormat="false" ht="15" hidden="false" customHeight="true" outlineLevel="0" collapsed="false">
      <c r="A70" s="76" t="n">
        <f aca="false">70-3</f>
        <v>67</v>
      </c>
      <c r="B70" s="77"/>
      <c r="C70" s="80"/>
      <c r="D70" s="79"/>
      <c r="E70" s="80"/>
      <c r="F70" s="81"/>
      <c r="G70" s="80"/>
      <c r="H70" s="81"/>
      <c r="I70" s="81"/>
      <c r="J70" s="82" t="str">
        <f aca="false">IF(AND(H70=0,I70=0,H70=""),"",H70-I70)</f>
        <v/>
      </c>
      <c r="K70" s="80"/>
      <c r="L70" s="80"/>
      <c r="M70" s="81"/>
      <c r="N70" s="79"/>
      <c r="O70" s="96"/>
    </row>
    <row r="71" customFormat="false" ht="15" hidden="false" customHeight="true" outlineLevel="0" collapsed="false">
      <c r="A71" s="83" t="n">
        <f aca="false">71-3</f>
        <v>68</v>
      </c>
      <c r="B71" s="84"/>
      <c r="C71" s="87"/>
      <c r="D71" s="86"/>
      <c r="E71" s="87"/>
      <c r="F71" s="88"/>
      <c r="G71" s="87"/>
      <c r="H71" s="88"/>
      <c r="I71" s="88"/>
      <c r="J71" s="89" t="str">
        <f aca="false">IF(AND(H71=0,I71=0,H71=""),"",H71-I71)</f>
        <v/>
      </c>
      <c r="K71" s="87"/>
      <c r="L71" s="87"/>
      <c r="M71" s="88"/>
      <c r="N71" s="86"/>
      <c r="O71" s="96"/>
    </row>
    <row r="72" customFormat="false" ht="15" hidden="false" customHeight="true" outlineLevel="0" collapsed="false">
      <c r="A72" s="76" t="n">
        <f aca="false">72-3</f>
        <v>69</v>
      </c>
      <c r="B72" s="77"/>
      <c r="C72" s="80"/>
      <c r="D72" s="79"/>
      <c r="E72" s="80"/>
      <c r="F72" s="81"/>
      <c r="G72" s="80"/>
      <c r="H72" s="81"/>
      <c r="I72" s="81"/>
      <c r="J72" s="82" t="str">
        <f aca="false">IF(AND(H72=0,I72=0,H72=""),"",H72-I72)</f>
        <v/>
      </c>
      <c r="K72" s="80"/>
      <c r="L72" s="80"/>
      <c r="M72" s="81"/>
      <c r="N72" s="79"/>
      <c r="O72" s="96"/>
    </row>
    <row r="73" customFormat="false" ht="15" hidden="false" customHeight="true" outlineLevel="0" collapsed="false">
      <c r="A73" s="83" t="n">
        <f aca="false">73-3</f>
        <v>70</v>
      </c>
      <c r="B73" s="84"/>
      <c r="C73" s="87"/>
      <c r="D73" s="86"/>
      <c r="E73" s="87"/>
      <c r="F73" s="88"/>
      <c r="G73" s="87"/>
      <c r="H73" s="88"/>
      <c r="I73" s="88"/>
      <c r="J73" s="89" t="str">
        <f aca="false">IF(AND(H73=0,I73=0,H73=""),"",H73-I73)</f>
        <v/>
      </c>
      <c r="K73" s="87"/>
      <c r="L73" s="87"/>
      <c r="M73" s="88"/>
      <c r="N73" s="86"/>
      <c r="O73" s="96"/>
    </row>
    <row r="74" customFormat="false" ht="15" hidden="false" customHeight="true" outlineLevel="0" collapsed="false">
      <c r="A74" s="76" t="n">
        <f aca="false">74-3</f>
        <v>71</v>
      </c>
      <c r="B74" s="77"/>
      <c r="C74" s="80"/>
      <c r="D74" s="79"/>
      <c r="E74" s="80"/>
      <c r="F74" s="81"/>
      <c r="G74" s="80"/>
      <c r="H74" s="81"/>
      <c r="I74" s="81"/>
      <c r="J74" s="82" t="str">
        <f aca="false">IF(AND(H74=0,I74=0,H74=""),"",H74-I74)</f>
        <v/>
      </c>
      <c r="K74" s="80"/>
      <c r="L74" s="80"/>
      <c r="M74" s="81"/>
      <c r="N74" s="79"/>
      <c r="O74" s="96"/>
    </row>
    <row r="75" customFormat="false" ht="15" hidden="false" customHeight="true" outlineLevel="0" collapsed="false">
      <c r="A75" s="83" t="n">
        <f aca="false">75-3</f>
        <v>72</v>
      </c>
      <c r="B75" s="84"/>
      <c r="C75" s="87"/>
      <c r="D75" s="86"/>
      <c r="E75" s="87"/>
      <c r="F75" s="88"/>
      <c r="G75" s="87"/>
      <c r="H75" s="88"/>
      <c r="I75" s="88"/>
      <c r="J75" s="89" t="str">
        <f aca="false">IF(AND(H75=0,I75=0,H75=""),"",H75-I75)</f>
        <v/>
      </c>
      <c r="K75" s="87"/>
      <c r="L75" s="87"/>
      <c r="M75" s="88"/>
      <c r="N75" s="86"/>
      <c r="O75" s="96"/>
    </row>
    <row r="76" customFormat="false" ht="15" hidden="false" customHeight="true" outlineLevel="0" collapsed="false">
      <c r="A76" s="76" t="n">
        <f aca="false">76-3</f>
        <v>73</v>
      </c>
      <c r="B76" s="77"/>
      <c r="C76" s="80"/>
      <c r="D76" s="79"/>
      <c r="E76" s="80"/>
      <c r="F76" s="81"/>
      <c r="G76" s="80"/>
      <c r="H76" s="81"/>
      <c r="I76" s="81"/>
      <c r="J76" s="82" t="str">
        <f aca="false">IF(AND(H76=0,I76=0,H76=""),"",H76-I76)</f>
        <v/>
      </c>
      <c r="K76" s="80"/>
      <c r="L76" s="80"/>
      <c r="M76" s="81"/>
      <c r="N76" s="79"/>
      <c r="O76" s="96"/>
    </row>
    <row r="77" customFormat="false" ht="15" hidden="false" customHeight="true" outlineLevel="0" collapsed="false">
      <c r="A77" s="83" t="n">
        <f aca="false">77-3</f>
        <v>74</v>
      </c>
      <c r="B77" s="84"/>
      <c r="C77" s="87"/>
      <c r="D77" s="86"/>
      <c r="E77" s="87"/>
      <c r="F77" s="88"/>
      <c r="G77" s="87"/>
      <c r="H77" s="88"/>
      <c r="I77" s="88"/>
      <c r="J77" s="89" t="str">
        <f aca="false">IF(AND(H77=0,I77=0,H77=""),"",H77-I77)</f>
        <v/>
      </c>
      <c r="K77" s="87"/>
      <c r="L77" s="87"/>
      <c r="M77" s="88"/>
      <c r="N77" s="86"/>
      <c r="O77" s="96"/>
    </row>
    <row r="78" customFormat="false" ht="15" hidden="false" customHeight="true" outlineLevel="0" collapsed="false">
      <c r="A78" s="76" t="n">
        <f aca="false">78-3</f>
        <v>75</v>
      </c>
      <c r="B78" s="77"/>
      <c r="C78" s="80"/>
      <c r="D78" s="79"/>
      <c r="E78" s="80"/>
      <c r="F78" s="81"/>
      <c r="G78" s="80"/>
      <c r="H78" s="81"/>
      <c r="I78" s="81"/>
      <c r="J78" s="82" t="str">
        <f aca="false">IF(AND(H78=0,I78=0,H78=""),"",H78-I78)</f>
        <v/>
      </c>
      <c r="K78" s="80"/>
      <c r="L78" s="80"/>
      <c r="M78" s="81"/>
      <c r="N78" s="79"/>
      <c r="O78" s="96"/>
    </row>
    <row r="79" customFormat="false" ht="15" hidden="false" customHeight="true" outlineLevel="0" collapsed="false">
      <c r="A79" s="83" t="n">
        <f aca="false">79-3</f>
        <v>76</v>
      </c>
      <c r="B79" s="84"/>
      <c r="C79" s="87"/>
      <c r="D79" s="86"/>
      <c r="E79" s="87"/>
      <c r="F79" s="88"/>
      <c r="G79" s="87"/>
      <c r="H79" s="88"/>
      <c r="I79" s="88"/>
      <c r="J79" s="89" t="str">
        <f aca="false">IF(AND(H79=0,I79=0,H79=""),"",H79-I79)</f>
        <v/>
      </c>
      <c r="K79" s="87"/>
      <c r="L79" s="87"/>
      <c r="M79" s="88"/>
      <c r="N79" s="86"/>
      <c r="O79" s="96"/>
    </row>
    <row r="80" customFormat="false" ht="15" hidden="false" customHeight="true" outlineLevel="0" collapsed="false">
      <c r="A80" s="76" t="n">
        <f aca="false">80-3</f>
        <v>77</v>
      </c>
      <c r="B80" s="77"/>
      <c r="C80" s="80"/>
      <c r="D80" s="79"/>
      <c r="E80" s="80"/>
      <c r="F80" s="81"/>
      <c r="G80" s="80"/>
      <c r="H80" s="81"/>
      <c r="I80" s="81"/>
      <c r="J80" s="82" t="str">
        <f aca="false">IF(AND(H80=0,I80=0,H80=""),"",H80-I80)</f>
        <v/>
      </c>
      <c r="K80" s="80"/>
      <c r="L80" s="80"/>
      <c r="M80" s="81"/>
      <c r="N80" s="79"/>
      <c r="O80" s="96"/>
    </row>
    <row r="81" customFormat="false" ht="15" hidden="false" customHeight="true" outlineLevel="0" collapsed="false">
      <c r="A81" s="83" t="n">
        <f aca="false">81-3</f>
        <v>78</v>
      </c>
      <c r="B81" s="84"/>
      <c r="C81" s="87"/>
      <c r="D81" s="86"/>
      <c r="E81" s="87"/>
      <c r="F81" s="88"/>
      <c r="G81" s="87"/>
      <c r="H81" s="88"/>
      <c r="I81" s="88"/>
      <c r="J81" s="89" t="str">
        <f aca="false">IF(AND(H81=0,I81=0,H81=""),"",H81-I81)</f>
        <v/>
      </c>
      <c r="K81" s="87"/>
      <c r="L81" s="87"/>
      <c r="M81" s="88"/>
      <c r="N81" s="86"/>
      <c r="O81" s="96"/>
    </row>
    <row r="82" customFormat="false" ht="15" hidden="false" customHeight="true" outlineLevel="0" collapsed="false">
      <c r="A82" s="76" t="n">
        <f aca="false">82-3</f>
        <v>79</v>
      </c>
      <c r="B82" s="77"/>
      <c r="C82" s="80"/>
      <c r="D82" s="79"/>
      <c r="E82" s="80"/>
      <c r="F82" s="81"/>
      <c r="G82" s="80"/>
      <c r="H82" s="81"/>
      <c r="I82" s="81"/>
      <c r="J82" s="82" t="str">
        <f aca="false">IF(AND(H82=0,I82=0,H82=""),"",H82-I82)</f>
        <v/>
      </c>
      <c r="K82" s="80"/>
      <c r="L82" s="80"/>
      <c r="M82" s="81"/>
      <c r="N82" s="79"/>
      <c r="O82" s="96"/>
    </row>
    <row r="83" customFormat="false" ht="15" hidden="false" customHeight="true" outlineLevel="0" collapsed="false">
      <c r="A83" s="83" t="n">
        <f aca="false">83-3</f>
        <v>80</v>
      </c>
      <c r="B83" s="84"/>
      <c r="C83" s="87"/>
      <c r="D83" s="86"/>
      <c r="E83" s="87"/>
      <c r="F83" s="88"/>
      <c r="G83" s="87"/>
      <c r="H83" s="88"/>
      <c r="I83" s="88"/>
      <c r="J83" s="89" t="str">
        <f aca="false">IF(AND(H83=0,I83=0,H83=""),"",H83-I83)</f>
        <v/>
      </c>
      <c r="K83" s="87"/>
      <c r="L83" s="87"/>
      <c r="M83" s="88"/>
      <c r="N83" s="86"/>
      <c r="O83" s="96"/>
    </row>
    <row r="84" customFormat="false" ht="15" hidden="false" customHeight="true" outlineLevel="0" collapsed="false">
      <c r="A84" s="76" t="n">
        <f aca="false">84-3</f>
        <v>81</v>
      </c>
      <c r="B84" s="77"/>
      <c r="C84" s="80"/>
      <c r="D84" s="79"/>
      <c r="E84" s="80"/>
      <c r="F84" s="81"/>
      <c r="G84" s="80"/>
      <c r="H84" s="81"/>
      <c r="I84" s="81"/>
      <c r="J84" s="82" t="str">
        <f aca="false">IF(AND(H84=0,I84=0,H84=""),"",H84-I84)</f>
        <v/>
      </c>
      <c r="K84" s="80"/>
      <c r="L84" s="80"/>
      <c r="M84" s="81"/>
      <c r="N84" s="79"/>
      <c r="O84" s="96"/>
    </row>
    <row r="85" customFormat="false" ht="15" hidden="false" customHeight="true" outlineLevel="0" collapsed="false">
      <c r="A85" s="83" t="n">
        <f aca="false">85-3</f>
        <v>82</v>
      </c>
      <c r="B85" s="84"/>
      <c r="C85" s="87"/>
      <c r="D85" s="86"/>
      <c r="E85" s="87"/>
      <c r="F85" s="88"/>
      <c r="G85" s="87"/>
      <c r="H85" s="88"/>
      <c r="I85" s="88"/>
      <c r="J85" s="89" t="str">
        <f aca="false">IF(AND(H85=0,I85=0,H85=""),"",H85-I85)</f>
        <v/>
      </c>
      <c r="K85" s="87"/>
      <c r="L85" s="87"/>
      <c r="M85" s="88"/>
      <c r="N85" s="86"/>
      <c r="O85" s="96"/>
    </row>
    <row r="86" customFormat="false" ht="15" hidden="false" customHeight="true" outlineLevel="0" collapsed="false">
      <c r="A86" s="76" t="n">
        <f aca="false">86-3</f>
        <v>83</v>
      </c>
      <c r="B86" s="77"/>
      <c r="C86" s="80"/>
      <c r="D86" s="79"/>
      <c r="E86" s="80"/>
      <c r="F86" s="81"/>
      <c r="G86" s="80"/>
      <c r="H86" s="81"/>
      <c r="I86" s="81"/>
      <c r="J86" s="82" t="str">
        <f aca="false">IF(AND(H86=0,I86=0,H86=""),"",H86-I86)</f>
        <v/>
      </c>
      <c r="K86" s="80"/>
      <c r="L86" s="80"/>
      <c r="M86" s="81"/>
      <c r="N86" s="79"/>
      <c r="O86" s="96"/>
    </row>
    <row r="87" customFormat="false" ht="15" hidden="false" customHeight="true" outlineLevel="0" collapsed="false">
      <c r="A87" s="83" t="n">
        <f aca="false">87-3</f>
        <v>84</v>
      </c>
      <c r="B87" s="84"/>
      <c r="C87" s="87"/>
      <c r="D87" s="86"/>
      <c r="E87" s="87"/>
      <c r="F87" s="88"/>
      <c r="G87" s="87"/>
      <c r="H87" s="88"/>
      <c r="I87" s="88"/>
      <c r="J87" s="89" t="str">
        <f aca="false">IF(AND(H87=0,I87=0,H87=""),"",H87-I87)</f>
        <v/>
      </c>
      <c r="K87" s="87"/>
      <c r="L87" s="87"/>
      <c r="M87" s="88"/>
      <c r="N87" s="86"/>
      <c r="O87" s="96"/>
    </row>
    <row r="88" customFormat="false" ht="15" hidden="false" customHeight="true" outlineLevel="0" collapsed="false">
      <c r="A88" s="76" t="n">
        <f aca="false">88-3</f>
        <v>85</v>
      </c>
      <c r="B88" s="77"/>
      <c r="C88" s="80"/>
      <c r="D88" s="79"/>
      <c r="E88" s="80"/>
      <c r="F88" s="81"/>
      <c r="G88" s="80"/>
      <c r="H88" s="81"/>
      <c r="I88" s="81"/>
      <c r="J88" s="82" t="str">
        <f aca="false">IF(AND(H88=0,I88=0,H88=""),"",H88-I88)</f>
        <v/>
      </c>
      <c r="K88" s="80"/>
      <c r="L88" s="80"/>
      <c r="M88" s="81"/>
      <c r="N88" s="79"/>
      <c r="O88" s="96"/>
    </row>
    <row r="89" customFormat="false" ht="15" hidden="false" customHeight="true" outlineLevel="0" collapsed="false">
      <c r="A89" s="83" t="n">
        <f aca="false">89-3</f>
        <v>86</v>
      </c>
      <c r="B89" s="84"/>
      <c r="C89" s="87"/>
      <c r="D89" s="86"/>
      <c r="E89" s="87"/>
      <c r="F89" s="88"/>
      <c r="G89" s="87"/>
      <c r="H89" s="88"/>
      <c r="I89" s="88"/>
      <c r="J89" s="89" t="str">
        <f aca="false">IF(AND(H89=0,I89=0,H89=""),"",H89-I89)</f>
        <v/>
      </c>
      <c r="K89" s="87"/>
      <c r="L89" s="87"/>
      <c r="M89" s="88"/>
      <c r="N89" s="86"/>
      <c r="O89" s="96"/>
    </row>
    <row r="90" customFormat="false" ht="15" hidden="false" customHeight="true" outlineLevel="0" collapsed="false">
      <c r="A90" s="76" t="n">
        <f aca="false">90-3</f>
        <v>87</v>
      </c>
      <c r="B90" s="77"/>
      <c r="C90" s="80"/>
      <c r="D90" s="79"/>
      <c r="E90" s="80"/>
      <c r="F90" s="81"/>
      <c r="G90" s="80"/>
      <c r="H90" s="81"/>
      <c r="I90" s="81"/>
      <c r="J90" s="82" t="str">
        <f aca="false">IF(AND(H90=0,I90=0,H90=""),"",H90-I90)</f>
        <v/>
      </c>
      <c r="K90" s="80"/>
      <c r="L90" s="80"/>
      <c r="M90" s="81"/>
      <c r="N90" s="79"/>
      <c r="O90" s="96"/>
    </row>
    <row r="91" customFormat="false" ht="15" hidden="false" customHeight="true" outlineLevel="0" collapsed="false">
      <c r="A91" s="83" t="n">
        <f aca="false">91-3</f>
        <v>88</v>
      </c>
      <c r="B91" s="84"/>
      <c r="C91" s="87"/>
      <c r="D91" s="86"/>
      <c r="E91" s="87"/>
      <c r="F91" s="88"/>
      <c r="G91" s="87"/>
      <c r="H91" s="88"/>
      <c r="I91" s="88"/>
      <c r="J91" s="89" t="str">
        <f aca="false">IF(AND(H91=0,I91=0,H91=""),"",H91-I91)</f>
        <v/>
      </c>
      <c r="K91" s="87"/>
      <c r="L91" s="87"/>
      <c r="M91" s="88"/>
      <c r="N91" s="86"/>
      <c r="O91" s="96"/>
    </row>
    <row r="92" customFormat="false" ht="15" hidden="false" customHeight="true" outlineLevel="0" collapsed="false">
      <c r="A92" s="76" t="n">
        <f aca="false">92-3</f>
        <v>89</v>
      </c>
      <c r="B92" s="77"/>
      <c r="C92" s="80"/>
      <c r="D92" s="79"/>
      <c r="E92" s="80"/>
      <c r="F92" s="81"/>
      <c r="G92" s="80"/>
      <c r="H92" s="81"/>
      <c r="I92" s="81"/>
      <c r="J92" s="82" t="str">
        <f aca="false">IF(AND(H92=0,I92=0,H92=""),"",H92-I92)</f>
        <v/>
      </c>
      <c r="K92" s="80"/>
      <c r="L92" s="80"/>
      <c r="M92" s="81"/>
      <c r="N92" s="79"/>
      <c r="O92" s="96"/>
    </row>
    <row r="93" customFormat="false" ht="15" hidden="false" customHeight="true" outlineLevel="0" collapsed="false">
      <c r="A93" s="83" t="n">
        <f aca="false">93-3</f>
        <v>90</v>
      </c>
      <c r="B93" s="84"/>
      <c r="C93" s="87"/>
      <c r="D93" s="86"/>
      <c r="E93" s="87"/>
      <c r="F93" s="88"/>
      <c r="G93" s="87"/>
      <c r="H93" s="88"/>
      <c r="I93" s="88"/>
      <c r="J93" s="89" t="str">
        <f aca="false">IF(AND(H93=0,I93=0,H93=""),"",H93-I93)</f>
        <v/>
      </c>
      <c r="K93" s="87"/>
      <c r="L93" s="87"/>
      <c r="M93" s="88"/>
      <c r="N93" s="86"/>
      <c r="O93" s="96"/>
    </row>
    <row r="94" customFormat="false" ht="15" hidden="false" customHeight="true" outlineLevel="0" collapsed="false">
      <c r="A94" s="76" t="n">
        <f aca="false">94-3</f>
        <v>91</v>
      </c>
      <c r="B94" s="77"/>
      <c r="C94" s="80"/>
      <c r="D94" s="79"/>
      <c r="E94" s="80"/>
      <c r="F94" s="81"/>
      <c r="G94" s="80"/>
      <c r="H94" s="81"/>
      <c r="I94" s="81"/>
      <c r="J94" s="82" t="str">
        <f aca="false">IF(AND(H94=0,I94=0,H94=""),"",H94-I94)</f>
        <v/>
      </c>
      <c r="K94" s="80"/>
      <c r="L94" s="80"/>
      <c r="M94" s="81"/>
      <c r="N94" s="79"/>
      <c r="O94" s="96"/>
    </row>
    <row r="95" customFormat="false" ht="15" hidden="false" customHeight="true" outlineLevel="0" collapsed="false">
      <c r="A95" s="83" t="n">
        <f aca="false">95-3</f>
        <v>92</v>
      </c>
      <c r="B95" s="84"/>
      <c r="C95" s="87"/>
      <c r="D95" s="86"/>
      <c r="E95" s="87"/>
      <c r="F95" s="88"/>
      <c r="G95" s="87"/>
      <c r="H95" s="88"/>
      <c r="I95" s="88"/>
      <c r="J95" s="89" t="str">
        <f aca="false">IF(AND(H95=0,I95=0,H95=""),"",H95-I95)</f>
        <v/>
      </c>
      <c r="K95" s="87"/>
      <c r="L95" s="87"/>
      <c r="M95" s="88"/>
      <c r="N95" s="86"/>
      <c r="O95" s="96"/>
    </row>
    <row r="96" customFormat="false" ht="15" hidden="false" customHeight="true" outlineLevel="0" collapsed="false">
      <c r="A96" s="76" t="n">
        <f aca="false">96-3</f>
        <v>93</v>
      </c>
      <c r="B96" s="77"/>
      <c r="C96" s="80"/>
      <c r="D96" s="79"/>
      <c r="E96" s="80"/>
      <c r="F96" s="81"/>
      <c r="G96" s="80"/>
      <c r="H96" s="81"/>
      <c r="I96" s="81"/>
      <c r="J96" s="82" t="str">
        <f aca="false">IF(AND(H96=0,I96=0,H96=""),"",H96-I96)</f>
        <v/>
      </c>
      <c r="K96" s="80"/>
      <c r="L96" s="80"/>
      <c r="M96" s="81"/>
      <c r="N96" s="79"/>
      <c r="O96" s="96"/>
    </row>
    <row r="97" customFormat="false" ht="15" hidden="false" customHeight="true" outlineLevel="0" collapsed="false">
      <c r="A97" s="83" t="n">
        <f aca="false">97-3</f>
        <v>94</v>
      </c>
      <c r="B97" s="84"/>
      <c r="C97" s="87"/>
      <c r="D97" s="86"/>
      <c r="E97" s="87"/>
      <c r="F97" s="88"/>
      <c r="G97" s="87"/>
      <c r="H97" s="88"/>
      <c r="I97" s="88"/>
      <c r="J97" s="89" t="str">
        <f aca="false">IF(AND(H97=0,I97=0,H97=""),"",H97-I97)</f>
        <v/>
      </c>
      <c r="K97" s="87"/>
      <c r="L97" s="87"/>
      <c r="M97" s="88"/>
      <c r="N97" s="86"/>
      <c r="O97" s="96"/>
    </row>
    <row r="98" customFormat="false" ht="15" hidden="false" customHeight="true" outlineLevel="0" collapsed="false">
      <c r="A98" s="76" t="n">
        <f aca="false">98-3</f>
        <v>95</v>
      </c>
      <c r="B98" s="77"/>
      <c r="C98" s="80"/>
      <c r="D98" s="79"/>
      <c r="E98" s="80"/>
      <c r="F98" s="81"/>
      <c r="G98" s="80"/>
      <c r="H98" s="81"/>
      <c r="I98" s="81"/>
      <c r="J98" s="82" t="str">
        <f aca="false">IF(AND(H98=0,I98=0,H98=""),"",H98-I98)</f>
        <v/>
      </c>
      <c r="K98" s="80"/>
      <c r="L98" s="80"/>
      <c r="M98" s="81"/>
      <c r="N98" s="79"/>
      <c r="O98" s="96"/>
    </row>
    <row r="99" customFormat="false" ht="15" hidden="false" customHeight="true" outlineLevel="0" collapsed="false">
      <c r="A99" s="83" t="n">
        <f aca="false">99-3</f>
        <v>96</v>
      </c>
      <c r="B99" s="84"/>
      <c r="C99" s="87"/>
      <c r="D99" s="86"/>
      <c r="E99" s="87"/>
      <c r="F99" s="88"/>
      <c r="G99" s="87"/>
      <c r="H99" s="88"/>
      <c r="I99" s="88"/>
      <c r="J99" s="89" t="str">
        <f aca="false">IF(AND(H99=0,I99=0,H99=""),"",H99-I99)</f>
        <v/>
      </c>
      <c r="K99" s="87"/>
      <c r="L99" s="87"/>
      <c r="M99" s="88"/>
      <c r="N99" s="86"/>
      <c r="O99" s="96"/>
    </row>
    <row r="100" customFormat="false" ht="15" hidden="false" customHeight="true" outlineLevel="0" collapsed="false">
      <c r="A100" s="76" t="n">
        <f aca="false">100-3</f>
        <v>97</v>
      </c>
      <c r="B100" s="77"/>
      <c r="C100" s="80"/>
      <c r="D100" s="79"/>
      <c r="E100" s="80"/>
      <c r="F100" s="81"/>
      <c r="G100" s="80"/>
      <c r="H100" s="81"/>
      <c r="I100" s="81"/>
      <c r="J100" s="82" t="str">
        <f aca="false">IF(AND(H100=0,I100=0,H100=""),"",H100-I100)</f>
        <v/>
      </c>
      <c r="K100" s="80"/>
      <c r="L100" s="80"/>
      <c r="M100" s="81"/>
      <c r="N100" s="79"/>
      <c r="O100" s="96"/>
    </row>
    <row r="101" customFormat="false" ht="15" hidden="false" customHeight="true" outlineLevel="0" collapsed="false">
      <c r="A101" s="83" t="n">
        <f aca="false">101-3</f>
        <v>98</v>
      </c>
      <c r="B101" s="84"/>
      <c r="C101" s="87"/>
      <c r="D101" s="86"/>
      <c r="E101" s="87"/>
      <c r="F101" s="88"/>
      <c r="G101" s="87"/>
      <c r="H101" s="88"/>
      <c r="I101" s="88"/>
      <c r="J101" s="89" t="str">
        <f aca="false">IF(AND(H101=0,I101=0,H101=""),"",H101-I101)</f>
        <v/>
      </c>
      <c r="K101" s="87"/>
      <c r="L101" s="87"/>
      <c r="M101" s="88"/>
      <c r="N101" s="86"/>
      <c r="O101" s="96"/>
    </row>
    <row r="102" customFormat="false" ht="15" hidden="false" customHeight="true" outlineLevel="0" collapsed="false">
      <c r="A102" s="76" t="n">
        <f aca="false">102-3</f>
        <v>99</v>
      </c>
      <c r="B102" s="77"/>
      <c r="C102" s="80"/>
      <c r="D102" s="79"/>
      <c r="E102" s="80"/>
      <c r="F102" s="81"/>
      <c r="G102" s="80"/>
      <c r="H102" s="81"/>
      <c r="I102" s="81"/>
      <c r="J102" s="82" t="str">
        <f aca="false">IF(AND(H102=0,I102=0,H102=""),"",H102-I102)</f>
        <v/>
      </c>
      <c r="K102" s="80"/>
      <c r="L102" s="80"/>
      <c r="M102" s="81"/>
      <c r="N102" s="79"/>
      <c r="O102" s="96"/>
    </row>
    <row r="103" customFormat="false" ht="15" hidden="false" customHeight="true" outlineLevel="0" collapsed="false">
      <c r="A103" s="83" t="n">
        <f aca="false">103-3</f>
        <v>100</v>
      </c>
      <c r="B103" s="84"/>
      <c r="C103" s="87"/>
      <c r="D103" s="86"/>
      <c r="E103" s="87"/>
      <c r="F103" s="88"/>
      <c r="G103" s="87"/>
      <c r="H103" s="88"/>
      <c r="I103" s="88"/>
      <c r="J103" s="89" t="str">
        <f aca="false">IF(AND(H103=0,I103=0,H103=""),"",H103-I103)</f>
        <v/>
      </c>
      <c r="K103" s="87"/>
      <c r="L103" s="87"/>
      <c r="M103" s="88"/>
      <c r="N103" s="86"/>
      <c r="O103" s="96"/>
    </row>
    <row r="104" customFormat="false" ht="15" hidden="false" customHeight="true" outlineLevel="0" collapsed="false">
      <c r="A104" s="76" t="n">
        <f aca="false">104-3</f>
        <v>101</v>
      </c>
      <c r="B104" s="77"/>
      <c r="C104" s="80"/>
      <c r="D104" s="79"/>
      <c r="E104" s="80"/>
      <c r="F104" s="81"/>
      <c r="G104" s="80"/>
      <c r="H104" s="81"/>
      <c r="I104" s="81"/>
      <c r="J104" s="82" t="str">
        <f aca="false">IF(AND(H104=0,I104=0,H104=""),"",H104-I104)</f>
        <v/>
      </c>
      <c r="K104" s="80"/>
      <c r="L104" s="80"/>
      <c r="M104" s="81"/>
      <c r="N104" s="79"/>
      <c r="O104" s="96"/>
    </row>
    <row r="105" customFormat="false" ht="15" hidden="false" customHeight="true" outlineLevel="0" collapsed="false">
      <c r="A105" s="83" t="n">
        <f aca="false">105-3</f>
        <v>102</v>
      </c>
      <c r="B105" s="84"/>
      <c r="C105" s="87"/>
      <c r="D105" s="86"/>
      <c r="E105" s="87"/>
      <c r="F105" s="88"/>
      <c r="G105" s="87"/>
      <c r="H105" s="88"/>
      <c r="I105" s="88"/>
      <c r="J105" s="89" t="str">
        <f aca="false">IF(AND(H105=0,I105=0,H105=""),"",H105-I105)</f>
        <v/>
      </c>
      <c r="K105" s="87"/>
      <c r="L105" s="87"/>
      <c r="M105" s="88"/>
      <c r="N105" s="86"/>
      <c r="O105" s="96"/>
    </row>
    <row r="106" customFormat="false" ht="15" hidden="false" customHeight="true" outlineLevel="0" collapsed="false">
      <c r="A106" s="76" t="n">
        <f aca="false">106-3</f>
        <v>103</v>
      </c>
      <c r="B106" s="77"/>
      <c r="C106" s="80"/>
      <c r="D106" s="79"/>
      <c r="E106" s="80"/>
      <c r="F106" s="81"/>
      <c r="G106" s="80"/>
      <c r="H106" s="81"/>
      <c r="I106" s="81"/>
      <c r="J106" s="82" t="str">
        <f aca="false">IF(AND(H106=0,I106=0,H106=""),"",H106-I106)</f>
        <v/>
      </c>
      <c r="K106" s="80"/>
      <c r="L106" s="80"/>
      <c r="M106" s="81"/>
      <c r="N106" s="79"/>
      <c r="O106" s="96"/>
    </row>
    <row r="107" customFormat="false" ht="15" hidden="false" customHeight="true" outlineLevel="0" collapsed="false">
      <c r="A107" s="83" t="n">
        <f aca="false">107-3</f>
        <v>104</v>
      </c>
      <c r="B107" s="84"/>
      <c r="C107" s="87"/>
      <c r="D107" s="86"/>
      <c r="E107" s="87"/>
      <c r="F107" s="88"/>
      <c r="G107" s="87"/>
      <c r="H107" s="88"/>
      <c r="I107" s="88"/>
      <c r="J107" s="89" t="str">
        <f aca="false">IF(AND(H107=0,I107=0,H107=""),"",H107-I107)</f>
        <v/>
      </c>
      <c r="K107" s="87"/>
      <c r="L107" s="87"/>
      <c r="M107" s="88"/>
      <c r="N107" s="86"/>
      <c r="O107" s="96"/>
    </row>
    <row r="108" customFormat="false" ht="15" hidden="false" customHeight="true" outlineLevel="0" collapsed="false">
      <c r="A108" s="76" t="n">
        <f aca="false">108-3</f>
        <v>105</v>
      </c>
      <c r="B108" s="77"/>
      <c r="C108" s="80"/>
      <c r="D108" s="79"/>
      <c r="E108" s="80"/>
      <c r="F108" s="81"/>
      <c r="G108" s="80"/>
      <c r="H108" s="81"/>
      <c r="I108" s="81"/>
      <c r="J108" s="82" t="str">
        <f aca="false">IF(AND(H108=0,I108=0,H108=""),"",H108-I108)</f>
        <v/>
      </c>
      <c r="K108" s="80"/>
      <c r="L108" s="80"/>
      <c r="M108" s="81"/>
      <c r="N108" s="79"/>
      <c r="O108" s="96"/>
    </row>
    <row r="109" customFormat="false" ht="15" hidden="false" customHeight="true" outlineLevel="0" collapsed="false">
      <c r="A109" s="83" t="n">
        <f aca="false">109-3</f>
        <v>106</v>
      </c>
      <c r="B109" s="84"/>
      <c r="C109" s="87"/>
      <c r="D109" s="86"/>
      <c r="E109" s="87"/>
      <c r="F109" s="88"/>
      <c r="G109" s="87"/>
      <c r="H109" s="88"/>
      <c r="I109" s="88"/>
      <c r="J109" s="89" t="str">
        <f aca="false">IF(AND(H109=0,I109=0,H109=""),"",H109-I109)</f>
        <v/>
      </c>
      <c r="K109" s="87"/>
      <c r="L109" s="87"/>
      <c r="M109" s="88"/>
      <c r="N109" s="86"/>
      <c r="O109" s="96"/>
    </row>
    <row r="110" customFormat="false" ht="15" hidden="false" customHeight="true" outlineLevel="0" collapsed="false">
      <c r="A110" s="76" t="n">
        <f aca="false">110-3</f>
        <v>107</v>
      </c>
      <c r="B110" s="77"/>
      <c r="C110" s="80"/>
      <c r="D110" s="79"/>
      <c r="E110" s="80"/>
      <c r="F110" s="81"/>
      <c r="G110" s="80"/>
      <c r="H110" s="81"/>
      <c r="I110" s="81"/>
      <c r="J110" s="82" t="str">
        <f aca="false">IF(AND(H110=0,I110=0,H110=""),"",H110-I110)</f>
        <v/>
      </c>
      <c r="K110" s="80"/>
      <c r="L110" s="80"/>
      <c r="M110" s="81"/>
      <c r="N110" s="79"/>
      <c r="O110" s="96"/>
    </row>
    <row r="111" customFormat="false" ht="15" hidden="false" customHeight="true" outlineLevel="0" collapsed="false">
      <c r="A111" s="83" t="n">
        <f aca="false">111-3</f>
        <v>108</v>
      </c>
      <c r="B111" s="84"/>
      <c r="C111" s="87"/>
      <c r="D111" s="86"/>
      <c r="E111" s="87"/>
      <c r="F111" s="88"/>
      <c r="G111" s="87"/>
      <c r="H111" s="88"/>
      <c r="I111" s="88"/>
      <c r="J111" s="89" t="str">
        <f aca="false">IF(AND(H111=0,I111=0,H111=""),"",H111-I111)</f>
        <v/>
      </c>
      <c r="K111" s="87"/>
      <c r="L111" s="87"/>
      <c r="M111" s="88"/>
      <c r="N111" s="86"/>
      <c r="O111" s="96"/>
    </row>
    <row r="112" customFormat="false" ht="15" hidden="false" customHeight="true" outlineLevel="0" collapsed="false">
      <c r="A112" s="76" t="n">
        <f aca="false">112-3</f>
        <v>109</v>
      </c>
      <c r="B112" s="77"/>
      <c r="C112" s="80"/>
      <c r="D112" s="79"/>
      <c r="E112" s="80"/>
      <c r="F112" s="81"/>
      <c r="G112" s="80"/>
      <c r="H112" s="81"/>
      <c r="I112" s="81"/>
      <c r="J112" s="82" t="str">
        <f aca="false">IF(AND(H112=0,I112=0,H112=""),"",H112-I112)</f>
        <v/>
      </c>
      <c r="K112" s="80"/>
      <c r="L112" s="80"/>
      <c r="M112" s="81"/>
      <c r="N112" s="79"/>
      <c r="O112" s="96"/>
    </row>
    <row r="113" customFormat="false" ht="15" hidden="false" customHeight="true" outlineLevel="0" collapsed="false">
      <c r="A113" s="83" t="n">
        <f aca="false">113-3</f>
        <v>110</v>
      </c>
      <c r="B113" s="84"/>
      <c r="C113" s="87"/>
      <c r="D113" s="86"/>
      <c r="E113" s="87"/>
      <c r="F113" s="88"/>
      <c r="G113" s="87"/>
      <c r="H113" s="88"/>
      <c r="I113" s="88"/>
      <c r="J113" s="89" t="str">
        <f aca="false">IF(AND(H113=0,I113=0,H113=""),"",H113-I113)</f>
        <v/>
      </c>
      <c r="K113" s="87"/>
      <c r="L113" s="87"/>
      <c r="M113" s="88"/>
      <c r="N113" s="86"/>
      <c r="O113" s="96"/>
    </row>
    <row r="114" customFormat="false" ht="15" hidden="false" customHeight="true" outlineLevel="0" collapsed="false">
      <c r="A114" s="76" t="n">
        <f aca="false">114-3</f>
        <v>111</v>
      </c>
      <c r="B114" s="77"/>
      <c r="C114" s="80"/>
      <c r="D114" s="79"/>
      <c r="E114" s="80"/>
      <c r="F114" s="81"/>
      <c r="G114" s="80"/>
      <c r="H114" s="81"/>
      <c r="I114" s="81"/>
      <c r="J114" s="82" t="str">
        <f aca="false">IF(AND(H114=0,I114=0,H114=""),"",H114-I114)</f>
        <v/>
      </c>
      <c r="K114" s="80"/>
      <c r="L114" s="80"/>
      <c r="M114" s="81"/>
      <c r="N114" s="79"/>
      <c r="O114" s="96"/>
    </row>
    <row r="115" customFormat="false" ht="15" hidden="false" customHeight="true" outlineLevel="0" collapsed="false">
      <c r="A115" s="83" t="n">
        <f aca="false">115-3</f>
        <v>112</v>
      </c>
      <c r="B115" s="84"/>
      <c r="C115" s="87"/>
      <c r="D115" s="86"/>
      <c r="E115" s="87"/>
      <c r="F115" s="88"/>
      <c r="G115" s="87"/>
      <c r="H115" s="88"/>
      <c r="I115" s="88"/>
      <c r="J115" s="89" t="str">
        <f aca="false">IF(AND(H115=0,I115=0,H115=""),"",H115-I115)</f>
        <v/>
      </c>
      <c r="K115" s="87"/>
      <c r="L115" s="87"/>
      <c r="M115" s="88"/>
      <c r="N115" s="86"/>
      <c r="O115" s="96"/>
    </row>
    <row r="116" customFormat="false" ht="15" hidden="false" customHeight="true" outlineLevel="0" collapsed="false">
      <c r="A116" s="76" t="n">
        <f aca="false">116-3</f>
        <v>113</v>
      </c>
      <c r="B116" s="77"/>
      <c r="C116" s="80"/>
      <c r="D116" s="79"/>
      <c r="E116" s="80"/>
      <c r="F116" s="81"/>
      <c r="G116" s="80"/>
      <c r="H116" s="81"/>
      <c r="I116" s="81"/>
      <c r="J116" s="82" t="str">
        <f aca="false">IF(AND(H116=0,I116=0,H116=""),"",H116-I116)</f>
        <v/>
      </c>
      <c r="K116" s="80"/>
      <c r="L116" s="80"/>
      <c r="M116" s="81"/>
      <c r="N116" s="79"/>
      <c r="O116" s="96"/>
    </row>
    <row r="117" customFormat="false" ht="15" hidden="false" customHeight="true" outlineLevel="0" collapsed="false">
      <c r="A117" s="83" t="n">
        <f aca="false">117-3</f>
        <v>114</v>
      </c>
      <c r="B117" s="84"/>
      <c r="C117" s="87"/>
      <c r="D117" s="86"/>
      <c r="E117" s="87"/>
      <c r="F117" s="88"/>
      <c r="G117" s="87"/>
      <c r="H117" s="88"/>
      <c r="I117" s="88"/>
      <c r="J117" s="89" t="str">
        <f aca="false">IF(AND(H117=0,I117=0,H117=""),"",H117-I117)</f>
        <v/>
      </c>
      <c r="K117" s="87"/>
      <c r="L117" s="87"/>
      <c r="M117" s="88"/>
      <c r="N117" s="86"/>
      <c r="O117" s="96"/>
    </row>
    <row r="118" customFormat="false" ht="15" hidden="false" customHeight="true" outlineLevel="0" collapsed="false">
      <c r="A118" s="76" t="n">
        <f aca="false">118-3</f>
        <v>115</v>
      </c>
      <c r="B118" s="77"/>
      <c r="C118" s="80"/>
      <c r="D118" s="79"/>
      <c r="E118" s="80"/>
      <c r="F118" s="81"/>
      <c r="G118" s="80"/>
      <c r="H118" s="81"/>
      <c r="I118" s="81"/>
      <c r="J118" s="82" t="str">
        <f aca="false">IF(AND(H118=0,I118=0,H118=""),"",H118-I118)</f>
        <v/>
      </c>
      <c r="K118" s="80"/>
      <c r="L118" s="80"/>
      <c r="M118" s="81"/>
      <c r="N118" s="79"/>
      <c r="O118" s="96"/>
    </row>
    <row r="119" customFormat="false" ht="15" hidden="false" customHeight="true" outlineLevel="0" collapsed="false">
      <c r="A119" s="83" t="n">
        <f aca="false">119-3</f>
        <v>116</v>
      </c>
      <c r="B119" s="84"/>
      <c r="C119" s="87"/>
      <c r="D119" s="86"/>
      <c r="E119" s="87"/>
      <c r="F119" s="88"/>
      <c r="G119" s="87"/>
      <c r="H119" s="88"/>
      <c r="I119" s="88"/>
      <c r="J119" s="89" t="str">
        <f aca="false">IF(AND(H119=0,I119=0,H119=""),"",H119-I119)</f>
        <v/>
      </c>
      <c r="K119" s="87"/>
      <c r="L119" s="87"/>
      <c r="M119" s="88"/>
      <c r="N119" s="86"/>
      <c r="O119" s="96"/>
    </row>
    <row r="120" customFormat="false" ht="15" hidden="false" customHeight="true" outlineLevel="0" collapsed="false">
      <c r="A120" s="76" t="n">
        <f aca="false">120-3</f>
        <v>117</v>
      </c>
      <c r="B120" s="77"/>
      <c r="C120" s="80"/>
      <c r="D120" s="79"/>
      <c r="E120" s="80"/>
      <c r="F120" s="81"/>
      <c r="G120" s="80"/>
      <c r="H120" s="81"/>
      <c r="I120" s="81"/>
      <c r="J120" s="82" t="str">
        <f aca="false">IF(AND(H120=0,I120=0,H120=""),"",H120-I120)</f>
        <v/>
      </c>
      <c r="K120" s="80"/>
      <c r="L120" s="80"/>
      <c r="M120" s="81"/>
      <c r="N120" s="79"/>
      <c r="O120" s="96"/>
    </row>
    <row r="121" customFormat="false" ht="15" hidden="false" customHeight="true" outlineLevel="0" collapsed="false">
      <c r="A121" s="83" t="n">
        <f aca="false">121-3</f>
        <v>118</v>
      </c>
      <c r="B121" s="84"/>
      <c r="C121" s="87"/>
      <c r="D121" s="86"/>
      <c r="E121" s="87"/>
      <c r="F121" s="88"/>
      <c r="G121" s="87"/>
      <c r="H121" s="88"/>
      <c r="I121" s="88"/>
      <c r="J121" s="89" t="str">
        <f aca="false">IF(AND(H121=0,I121=0,H121=""),"",H121-I121)</f>
        <v/>
      </c>
      <c r="K121" s="87"/>
      <c r="L121" s="87"/>
      <c r="M121" s="88"/>
      <c r="N121" s="86"/>
      <c r="O121" s="96"/>
    </row>
    <row r="122" customFormat="false" ht="15" hidden="false" customHeight="true" outlineLevel="0" collapsed="false">
      <c r="A122" s="76" t="n">
        <f aca="false">122-3</f>
        <v>119</v>
      </c>
      <c r="B122" s="77"/>
      <c r="C122" s="80"/>
      <c r="D122" s="79"/>
      <c r="E122" s="80"/>
      <c r="F122" s="81"/>
      <c r="G122" s="80"/>
      <c r="H122" s="81"/>
      <c r="I122" s="81"/>
      <c r="J122" s="82" t="str">
        <f aca="false">IF(AND(H122=0,I122=0,H122=""),"",H122-I122)</f>
        <v/>
      </c>
      <c r="K122" s="80"/>
      <c r="L122" s="80"/>
      <c r="M122" s="81"/>
      <c r="N122" s="79"/>
      <c r="O122" s="96"/>
    </row>
    <row r="123" customFormat="false" ht="15" hidden="false" customHeight="true" outlineLevel="0" collapsed="false">
      <c r="A123" s="83" t="n">
        <f aca="false">123-3</f>
        <v>120</v>
      </c>
      <c r="B123" s="84"/>
      <c r="C123" s="87"/>
      <c r="D123" s="86"/>
      <c r="E123" s="87"/>
      <c r="F123" s="88"/>
      <c r="G123" s="87"/>
      <c r="H123" s="88"/>
      <c r="I123" s="88"/>
      <c r="J123" s="89" t="str">
        <f aca="false">IF(AND(H123=0,I123=0,H123=""),"",H123-I123)</f>
        <v/>
      </c>
      <c r="K123" s="87"/>
      <c r="L123" s="87"/>
      <c r="M123" s="88"/>
      <c r="N123" s="86"/>
      <c r="O123" s="96"/>
    </row>
    <row r="124" customFormat="false" ht="15" hidden="false" customHeight="true" outlineLevel="0" collapsed="false">
      <c r="A124" s="76" t="n">
        <f aca="false">124-3</f>
        <v>121</v>
      </c>
      <c r="B124" s="77"/>
      <c r="C124" s="80"/>
      <c r="D124" s="79"/>
      <c r="E124" s="80"/>
      <c r="F124" s="81"/>
      <c r="G124" s="80"/>
      <c r="H124" s="81"/>
      <c r="I124" s="81"/>
      <c r="J124" s="82" t="str">
        <f aca="false">IF(AND(H124=0,I124=0,H124=""),"",H124-I124)</f>
        <v/>
      </c>
      <c r="K124" s="80"/>
      <c r="L124" s="80"/>
      <c r="M124" s="81"/>
      <c r="N124" s="79"/>
      <c r="O124" s="96"/>
    </row>
    <row r="125" customFormat="false" ht="15" hidden="false" customHeight="true" outlineLevel="0" collapsed="false">
      <c r="A125" s="83" t="n">
        <f aca="false">125-3</f>
        <v>122</v>
      </c>
      <c r="B125" s="84"/>
      <c r="C125" s="87"/>
      <c r="D125" s="86"/>
      <c r="E125" s="87"/>
      <c r="F125" s="88"/>
      <c r="G125" s="87"/>
      <c r="H125" s="88"/>
      <c r="I125" s="88"/>
      <c r="J125" s="89" t="str">
        <f aca="false">IF(AND(H125=0,I125=0,H125=""),"",H125-I125)</f>
        <v/>
      </c>
      <c r="K125" s="87"/>
      <c r="L125" s="87"/>
      <c r="M125" s="88"/>
      <c r="N125" s="86"/>
      <c r="O125" s="96"/>
    </row>
    <row r="126" customFormat="false" ht="15" hidden="false" customHeight="true" outlineLevel="0" collapsed="false">
      <c r="A126" s="76" t="n">
        <f aca="false">126-3</f>
        <v>123</v>
      </c>
      <c r="B126" s="77"/>
      <c r="C126" s="80"/>
      <c r="D126" s="79"/>
      <c r="E126" s="80"/>
      <c r="F126" s="81"/>
      <c r="G126" s="80"/>
      <c r="H126" s="81"/>
      <c r="I126" s="81"/>
      <c r="J126" s="82" t="str">
        <f aca="false">IF(AND(H126=0,I126=0,H126=""),"",H126-I126)</f>
        <v/>
      </c>
      <c r="K126" s="80"/>
      <c r="L126" s="80"/>
      <c r="M126" s="81"/>
      <c r="N126" s="79"/>
      <c r="O126" s="96"/>
    </row>
    <row r="127" customFormat="false" ht="15" hidden="false" customHeight="true" outlineLevel="0" collapsed="false">
      <c r="A127" s="83" t="n">
        <f aca="false">127-3</f>
        <v>124</v>
      </c>
      <c r="B127" s="84"/>
      <c r="C127" s="87"/>
      <c r="D127" s="86"/>
      <c r="E127" s="87"/>
      <c r="F127" s="88"/>
      <c r="G127" s="87"/>
      <c r="H127" s="88"/>
      <c r="I127" s="88"/>
      <c r="J127" s="89" t="str">
        <f aca="false">IF(AND(H127=0,I127=0,H127=""),"",H127-I127)</f>
        <v/>
      </c>
      <c r="K127" s="87"/>
      <c r="L127" s="87"/>
      <c r="M127" s="88"/>
      <c r="N127" s="86"/>
      <c r="O127" s="96"/>
    </row>
    <row r="128" customFormat="false" ht="15" hidden="false" customHeight="true" outlineLevel="0" collapsed="false">
      <c r="A128" s="76" t="n">
        <f aca="false">128-3</f>
        <v>125</v>
      </c>
      <c r="B128" s="77"/>
      <c r="C128" s="80"/>
      <c r="D128" s="79"/>
      <c r="E128" s="80"/>
      <c r="F128" s="81"/>
      <c r="G128" s="80"/>
      <c r="H128" s="81"/>
      <c r="I128" s="81"/>
      <c r="J128" s="82" t="str">
        <f aca="false">IF(AND(H128=0,I128=0,H128=""),"",H128-I128)</f>
        <v/>
      </c>
      <c r="K128" s="80"/>
      <c r="L128" s="80"/>
      <c r="M128" s="81"/>
      <c r="N128" s="79"/>
      <c r="O128" s="96"/>
    </row>
    <row r="129" customFormat="false" ht="15" hidden="false" customHeight="true" outlineLevel="0" collapsed="false">
      <c r="A129" s="83" t="n">
        <f aca="false">129-3</f>
        <v>126</v>
      </c>
      <c r="B129" s="84"/>
      <c r="C129" s="87"/>
      <c r="D129" s="86"/>
      <c r="E129" s="87"/>
      <c r="F129" s="88"/>
      <c r="G129" s="87"/>
      <c r="H129" s="88"/>
      <c r="I129" s="88"/>
      <c r="J129" s="89" t="str">
        <f aca="false">IF(AND(H129=0,I129=0,H129=""),"",H129-I129)</f>
        <v/>
      </c>
      <c r="K129" s="87"/>
      <c r="L129" s="87"/>
      <c r="M129" s="88"/>
      <c r="N129" s="86"/>
      <c r="O129" s="96"/>
    </row>
    <row r="130" customFormat="false" ht="15" hidden="false" customHeight="true" outlineLevel="0" collapsed="false">
      <c r="A130" s="76" t="n">
        <f aca="false">130-3</f>
        <v>127</v>
      </c>
      <c r="B130" s="77"/>
      <c r="C130" s="80"/>
      <c r="D130" s="79"/>
      <c r="E130" s="80"/>
      <c r="F130" s="81"/>
      <c r="G130" s="80"/>
      <c r="H130" s="81"/>
      <c r="I130" s="81"/>
      <c r="J130" s="82" t="str">
        <f aca="false">IF(AND(H130=0,I130=0,H130=""),"",H130-I130)</f>
        <v/>
      </c>
      <c r="K130" s="80"/>
      <c r="L130" s="80"/>
      <c r="M130" s="81"/>
      <c r="N130" s="79"/>
      <c r="O130" s="96"/>
    </row>
    <row r="131" customFormat="false" ht="15" hidden="false" customHeight="true" outlineLevel="0" collapsed="false">
      <c r="A131" s="83" t="n">
        <f aca="false">131-3</f>
        <v>128</v>
      </c>
      <c r="B131" s="84"/>
      <c r="C131" s="87"/>
      <c r="D131" s="86"/>
      <c r="E131" s="87"/>
      <c r="F131" s="88"/>
      <c r="G131" s="87"/>
      <c r="H131" s="88"/>
      <c r="I131" s="88"/>
      <c r="J131" s="89" t="str">
        <f aca="false">IF(AND(H131=0,I131=0,H131=""),"",H131-I131)</f>
        <v/>
      </c>
      <c r="K131" s="87"/>
      <c r="L131" s="87"/>
      <c r="M131" s="88"/>
      <c r="N131" s="86"/>
      <c r="O131" s="96"/>
    </row>
    <row r="132" customFormat="false" ht="15" hidden="false" customHeight="true" outlineLevel="0" collapsed="false">
      <c r="A132" s="76" t="n">
        <f aca="false">132-3</f>
        <v>129</v>
      </c>
      <c r="B132" s="77"/>
      <c r="C132" s="80"/>
      <c r="D132" s="79"/>
      <c r="E132" s="80"/>
      <c r="F132" s="81"/>
      <c r="G132" s="80"/>
      <c r="H132" s="81"/>
      <c r="I132" s="81"/>
      <c r="J132" s="82" t="str">
        <f aca="false">IF(AND(H132=0,I132=0,H132=""),"",H132-I132)</f>
        <v/>
      </c>
      <c r="K132" s="80"/>
      <c r="L132" s="80"/>
      <c r="M132" s="81"/>
      <c r="N132" s="79"/>
      <c r="O132" s="96"/>
    </row>
    <row r="133" customFormat="false" ht="15" hidden="false" customHeight="true" outlineLevel="0" collapsed="false">
      <c r="A133" s="83" t="n">
        <f aca="false">133-3</f>
        <v>130</v>
      </c>
      <c r="B133" s="84"/>
      <c r="C133" s="87"/>
      <c r="D133" s="86"/>
      <c r="E133" s="87"/>
      <c r="F133" s="88"/>
      <c r="G133" s="87"/>
      <c r="H133" s="88"/>
      <c r="I133" s="88"/>
      <c r="J133" s="89" t="str">
        <f aca="false">IF(AND(H133=0,I133=0,H133=""),"",H133-I133)</f>
        <v/>
      </c>
      <c r="K133" s="87"/>
      <c r="L133" s="87"/>
      <c r="M133" s="88"/>
      <c r="N133" s="86"/>
      <c r="O133" s="96"/>
    </row>
    <row r="134" customFormat="false" ht="15" hidden="false" customHeight="true" outlineLevel="0" collapsed="false">
      <c r="A134" s="76" t="n">
        <f aca="false">134-3</f>
        <v>131</v>
      </c>
      <c r="B134" s="77"/>
      <c r="C134" s="80"/>
      <c r="D134" s="79"/>
      <c r="E134" s="80"/>
      <c r="F134" s="81"/>
      <c r="G134" s="80"/>
      <c r="H134" s="81"/>
      <c r="I134" s="81"/>
      <c r="J134" s="82" t="str">
        <f aca="false">IF(AND(H134=0,I134=0,H134=""),"",H134-I134)</f>
        <v/>
      </c>
      <c r="K134" s="80"/>
      <c r="L134" s="80"/>
      <c r="M134" s="81"/>
      <c r="N134" s="79"/>
      <c r="O134" s="96"/>
    </row>
    <row r="135" customFormat="false" ht="15" hidden="false" customHeight="true" outlineLevel="0" collapsed="false">
      <c r="A135" s="83" t="n">
        <f aca="false">135-3</f>
        <v>132</v>
      </c>
      <c r="B135" s="84"/>
      <c r="C135" s="87"/>
      <c r="D135" s="86"/>
      <c r="E135" s="87"/>
      <c r="F135" s="88"/>
      <c r="G135" s="87"/>
      <c r="H135" s="88"/>
      <c r="I135" s="88"/>
      <c r="J135" s="89" t="str">
        <f aca="false">IF(AND(H135=0,I135=0,H135=""),"",H135-I135)</f>
        <v/>
      </c>
      <c r="K135" s="87"/>
      <c r="L135" s="87"/>
      <c r="M135" s="88"/>
      <c r="N135" s="86"/>
      <c r="O135" s="96"/>
    </row>
    <row r="136" customFormat="false" ht="15" hidden="false" customHeight="true" outlineLevel="0" collapsed="false">
      <c r="A136" s="76" t="n">
        <f aca="false">136-3</f>
        <v>133</v>
      </c>
      <c r="B136" s="77"/>
      <c r="C136" s="80"/>
      <c r="D136" s="79"/>
      <c r="E136" s="80"/>
      <c r="F136" s="81"/>
      <c r="G136" s="80"/>
      <c r="H136" s="81"/>
      <c r="I136" s="81"/>
      <c r="J136" s="82" t="str">
        <f aca="false">IF(AND(H136=0,I136=0,H136=""),"",H136-I136)</f>
        <v/>
      </c>
      <c r="K136" s="80"/>
      <c r="L136" s="80"/>
      <c r="M136" s="81"/>
      <c r="N136" s="79"/>
      <c r="O136" s="96"/>
    </row>
    <row r="137" customFormat="false" ht="15" hidden="false" customHeight="true" outlineLevel="0" collapsed="false">
      <c r="A137" s="83" t="n">
        <f aca="false">137-3</f>
        <v>134</v>
      </c>
      <c r="B137" s="84"/>
      <c r="C137" s="87"/>
      <c r="D137" s="86"/>
      <c r="E137" s="87"/>
      <c r="F137" s="88"/>
      <c r="G137" s="87"/>
      <c r="H137" s="88"/>
      <c r="I137" s="88"/>
      <c r="J137" s="89" t="str">
        <f aca="false">IF(AND(H137=0,I137=0,H137=""),"",H137-I137)</f>
        <v/>
      </c>
      <c r="K137" s="87"/>
      <c r="L137" s="87"/>
      <c r="M137" s="88"/>
      <c r="N137" s="86"/>
      <c r="O137" s="96"/>
    </row>
    <row r="138" customFormat="false" ht="15" hidden="false" customHeight="true" outlineLevel="0" collapsed="false">
      <c r="A138" s="76" t="n">
        <f aca="false">138-3</f>
        <v>135</v>
      </c>
      <c r="B138" s="77"/>
      <c r="C138" s="80"/>
      <c r="D138" s="79"/>
      <c r="E138" s="80"/>
      <c r="F138" s="81"/>
      <c r="G138" s="80"/>
      <c r="H138" s="81"/>
      <c r="I138" s="81"/>
      <c r="J138" s="82" t="str">
        <f aca="false">IF(AND(H138=0,I138=0,H138=""),"",H138-I138)</f>
        <v/>
      </c>
      <c r="K138" s="80"/>
      <c r="L138" s="80"/>
      <c r="M138" s="81"/>
      <c r="N138" s="79"/>
      <c r="O138" s="96"/>
    </row>
    <row r="139" customFormat="false" ht="15" hidden="false" customHeight="true" outlineLevel="0" collapsed="false">
      <c r="A139" s="83" t="n">
        <f aca="false">139-3</f>
        <v>136</v>
      </c>
      <c r="B139" s="84"/>
      <c r="C139" s="87"/>
      <c r="D139" s="86"/>
      <c r="E139" s="87"/>
      <c r="F139" s="88"/>
      <c r="G139" s="87"/>
      <c r="H139" s="88"/>
      <c r="I139" s="88"/>
      <c r="J139" s="89" t="str">
        <f aca="false">IF(AND(H139=0,I139=0,H139=""),"",H139-I139)</f>
        <v/>
      </c>
      <c r="K139" s="87"/>
      <c r="L139" s="87"/>
      <c r="M139" s="88"/>
      <c r="N139" s="86"/>
      <c r="O139" s="96"/>
    </row>
    <row r="140" customFormat="false" ht="15" hidden="false" customHeight="true" outlineLevel="0" collapsed="false">
      <c r="A140" s="76" t="n">
        <f aca="false">140-3</f>
        <v>137</v>
      </c>
      <c r="B140" s="77"/>
      <c r="C140" s="80"/>
      <c r="D140" s="79"/>
      <c r="E140" s="80"/>
      <c r="F140" s="81"/>
      <c r="G140" s="80"/>
      <c r="H140" s="81"/>
      <c r="I140" s="81"/>
      <c r="J140" s="82" t="str">
        <f aca="false">IF(AND(H140=0,I140=0,H140=""),"",H140-I140)</f>
        <v/>
      </c>
      <c r="K140" s="80"/>
      <c r="L140" s="80"/>
      <c r="M140" s="81"/>
      <c r="N140" s="79"/>
      <c r="O140" s="96"/>
    </row>
    <row r="141" customFormat="false" ht="15" hidden="false" customHeight="true" outlineLevel="0" collapsed="false">
      <c r="A141" s="83" t="n">
        <f aca="false">141-3</f>
        <v>138</v>
      </c>
      <c r="B141" s="84"/>
      <c r="C141" s="87"/>
      <c r="D141" s="86"/>
      <c r="E141" s="87"/>
      <c r="F141" s="88"/>
      <c r="G141" s="87"/>
      <c r="H141" s="88"/>
      <c r="I141" s="88"/>
      <c r="J141" s="89" t="str">
        <f aca="false">IF(AND(H141=0,I141=0,H141=""),"",H141-I141)</f>
        <v/>
      </c>
      <c r="K141" s="87"/>
      <c r="L141" s="87"/>
      <c r="M141" s="88"/>
      <c r="N141" s="86"/>
      <c r="O141" s="96"/>
    </row>
    <row r="142" customFormat="false" ht="15" hidden="false" customHeight="true" outlineLevel="0" collapsed="false">
      <c r="A142" s="76" t="n">
        <f aca="false">142-3</f>
        <v>139</v>
      </c>
      <c r="B142" s="77"/>
      <c r="C142" s="80"/>
      <c r="D142" s="79"/>
      <c r="E142" s="80"/>
      <c r="F142" s="81"/>
      <c r="G142" s="80"/>
      <c r="H142" s="81"/>
      <c r="I142" s="81"/>
      <c r="J142" s="82" t="str">
        <f aca="false">IF(AND(H142=0,I142=0,H142=""),"",H142-I142)</f>
        <v/>
      </c>
      <c r="K142" s="80"/>
      <c r="L142" s="80"/>
      <c r="M142" s="81"/>
      <c r="N142" s="79"/>
      <c r="O142" s="96"/>
    </row>
    <row r="143" customFormat="false" ht="15" hidden="false" customHeight="true" outlineLevel="0" collapsed="false">
      <c r="A143" s="83" t="n">
        <f aca="false">143-3</f>
        <v>140</v>
      </c>
      <c r="B143" s="84"/>
      <c r="C143" s="87"/>
      <c r="D143" s="86"/>
      <c r="E143" s="87"/>
      <c r="F143" s="88"/>
      <c r="G143" s="87"/>
      <c r="H143" s="88"/>
      <c r="I143" s="88"/>
      <c r="J143" s="89" t="str">
        <f aca="false">IF(AND(H143=0,I143=0,H143=""),"",H143-I143)</f>
        <v/>
      </c>
      <c r="K143" s="87"/>
      <c r="L143" s="87"/>
      <c r="M143" s="88"/>
      <c r="N143" s="86"/>
      <c r="O143" s="96"/>
    </row>
    <row r="144" customFormat="false" ht="15" hidden="false" customHeight="true" outlineLevel="0" collapsed="false">
      <c r="A144" s="76" t="n">
        <f aca="false">144-3</f>
        <v>141</v>
      </c>
      <c r="B144" s="77"/>
      <c r="C144" s="80"/>
      <c r="D144" s="79"/>
      <c r="E144" s="80"/>
      <c r="F144" s="81"/>
      <c r="G144" s="80"/>
      <c r="H144" s="81"/>
      <c r="I144" s="81"/>
      <c r="J144" s="82" t="str">
        <f aca="false">IF(AND(H144=0,I144=0,H144=""),"",H144-I144)</f>
        <v/>
      </c>
      <c r="K144" s="80"/>
      <c r="L144" s="80"/>
      <c r="M144" s="81"/>
      <c r="N144" s="79"/>
      <c r="O144" s="96"/>
    </row>
    <row r="145" customFormat="false" ht="15" hidden="false" customHeight="true" outlineLevel="0" collapsed="false">
      <c r="A145" s="83" t="n">
        <f aca="false">145-3</f>
        <v>142</v>
      </c>
      <c r="B145" s="84"/>
      <c r="C145" s="87"/>
      <c r="D145" s="86"/>
      <c r="E145" s="87"/>
      <c r="F145" s="88"/>
      <c r="G145" s="87"/>
      <c r="H145" s="88"/>
      <c r="I145" s="88"/>
      <c r="J145" s="89" t="str">
        <f aca="false">IF(AND(H145=0,I145=0,H145=""),"",H145-I145)</f>
        <v/>
      </c>
      <c r="K145" s="87"/>
      <c r="L145" s="87"/>
      <c r="M145" s="88"/>
      <c r="N145" s="86"/>
      <c r="O145" s="96"/>
    </row>
    <row r="146" customFormat="false" ht="15" hidden="false" customHeight="true" outlineLevel="0" collapsed="false">
      <c r="A146" s="76" t="n">
        <f aca="false">146-3</f>
        <v>143</v>
      </c>
      <c r="B146" s="77"/>
      <c r="C146" s="80"/>
      <c r="D146" s="79"/>
      <c r="E146" s="80"/>
      <c r="F146" s="81"/>
      <c r="G146" s="80"/>
      <c r="H146" s="81"/>
      <c r="I146" s="81"/>
      <c r="J146" s="82" t="str">
        <f aca="false">IF(AND(H146=0,I146=0,H146=""),"",H146-I146)</f>
        <v/>
      </c>
      <c r="K146" s="80"/>
      <c r="L146" s="80"/>
      <c r="M146" s="81"/>
      <c r="N146" s="79"/>
      <c r="O146" s="96"/>
    </row>
    <row r="147" customFormat="false" ht="15" hidden="false" customHeight="true" outlineLevel="0" collapsed="false">
      <c r="A147" s="83" t="n">
        <f aca="false">147-3</f>
        <v>144</v>
      </c>
      <c r="B147" s="84"/>
      <c r="C147" s="87"/>
      <c r="D147" s="86"/>
      <c r="E147" s="87"/>
      <c r="F147" s="88"/>
      <c r="G147" s="87"/>
      <c r="H147" s="88"/>
      <c r="I147" s="88"/>
      <c r="J147" s="89" t="str">
        <f aca="false">IF(AND(H147=0,I147=0,H147=""),"",H147-I147)</f>
        <v/>
      </c>
      <c r="K147" s="87"/>
      <c r="L147" s="87"/>
      <c r="M147" s="88"/>
      <c r="N147" s="86"/>
      <c r="O147" s="96"/>
    </row>
    <row r="148" customFormat="false" ht="15" hidden="false" customHeight="true" outlineLevel="0" collapsed="false">
      <c r="A148" s="76" t="n">
        <f aca="false">148-3</f>
        <v>145</v>
      </c>
      <c r="B148" s="77"/>
      <c r="C148" s="80"/>
      <c r="D148" s="79"/>
      <c r="E148" s="80"/>
      <c r="F148" s="81"/>
      <c r="G148" s="80"/>
      <c r="H148" s="81"/>
      <c r="I148" s="81"/>
      <c r="J148" s="82" t="str">
        <f aca="false">IF(AND(H148=0,I148=0,H148=""),"",H148-I148)</f>
        <v/>
      </c>
      <c r="K148" s="80"/>
      <c r="L148" s="80"/>
      <c r="M148" s="81"/>
      <c r="N148" s="79"/>
      <c r="O148" s="96"/>
    </row>
    <row r="149" customFormat="false" ht="15" hidden="false" customHeight="true" outlineLevel="0" collapsed="false">
      <c r="A149" s="83" t="n">
        <f aca="false">149-3</f>
        <v>146</v>
      </c>
      <c r="B149" s="84"/>
      <c r="C149" s="87"/>
      <c r="D149" s="86"/>
      <c r="E149" s="87"/>
      <c r="F149" s="88"/>
      <c r="G149" s="87"/>
      <c r="H149" s="88"/>
      <c r="I149" s="88"/>
      <c r="J149" s="89" t="str">
        <f aca="false">IF(AND(H149=0,I149=0,H149=""),"",H149-I149)</f>
        <v/>
      </c>
      <c r="K149" s="87"/>
      <c r="L149" s="87"/>
      <c r="M149" s="88"/>
      <c r="N149" s="86"/>
      <c r="O149" s="96"/>
    </row>
    <row r="150" customFormat="false" ht="15" hidden="false" customHeight="true" outlineLevel="0" collapsed="false">
      <c r="A150" s="76" t="n">
        <f aca="false">150-3</f>
        <v>147</v>
      </c>
      <c r="B150" s="77"/>
      <c r="C150" s="80"/>
      <c r="D150" s="79"/>
      <c r="E150" s="80"/>
      <c r="F150" s="81"/>
      <c r="G150" s="80"/>
      <c r="H150" s="81"/>
      <c r="I150" s="81"/>
      <c r="J150" s="82" t="str">
        <f aca="false">IF(AND(H150=0,I150=0,H150=""),"",H150-I150)</f>
        <v/>
      </c>
      <c r="K150" s="80"/>
      <c r="L150" s="80"/>
      <c r="M150" s="81"/>
      <c r="N150" s="79"/>
      <c r="O150" s="96"/>
    </row>
    <row r="151" customFormat="false" ht="15" hidden="false" customHeight="true" outlineLevel="0" collapsed="false">
      <c r="A151" s="83" t="n">
        <f aca="false">151-3</f>
        <v>148</v>
      </c>
      <c r="B151" s="84"/>
      <c r="C151" s="87"/>
      <c r="D151" s="86"/>
      <c r="E151" s="87"/>
      <c r="F151" s="88"/>
      <c r="G151" s="87"/>
      <c r="H151" s="88"/>
      <c r="I151" s="88"/>
      <c r="J151" s="89" t="str">
        <f aca="false">IF(AND(H151=0,I151=0,H151=""),"",H151-I151)</f>
        <v/>
      </c>
      <c r="K151" s="87"/>
      <c r="L151" s="87"/>
      <c r="M151" s="88"/>
      <c r="N151" s="86"/>
      <c r="O151" s="96"/>
    </row>
    <row r="152" customFormat="false" ht="15" hidden="false" customHeight="true" outlineLevel="0" collapsed="false">
      <c r="A152" s="76" t="n">
        <f aca="false">152-3</f>
        <v>149</v>
      </c>
      <c r="B152" s="77"/>
      <c r="C152" s="80"/>
      <c r="D152" s="79"/>
      <c r="E152" s="80"/>
      <c r="F152" s="81"/>
      <c r="G152" s="80"/>
      <c r="H152" s="81"/>
      <c r="I152" s="81"/>
      <c r="J152" s="82" t="str">
        <f aca="false">IF(AND(H152=0,I152=0,H152=""),"",H152-I152)</f>
        <v/>
      </c>
      <c r="K152" s="80"/>
      <c r="L152" s="80"/>
      <c r="M152" s="81"/>
      <c r="N152" s="79"/>
      <c r="O152" s="96"/>
    </row>
    <row r="153" customFormat="false" ht="15" hidden="false" customHeight="true" outlineLevel="0" collapsed="false">
      <c r="A153" s="83" t="n">
        <f aca="false">153-3</f>
        <v>150</v>
      </c>
      <c r="B153" s="84"/>
      <c r="C153" s="87"/>
      <c r="D153" s="86"/>
      <c r="E153" s="87"/>
      <c r="F153" s="88"/>
      <c r="G153" s="87"/>
      <c r="H153" s="88"/>
      <c r="I153" s="88"/>
      <c r="J153" s="89" t="str">
        <f aca="false">IF(AND(H153=0,I153=0,H153=""),"",H153-I153)</f>
        <v/>
      </c>
      <c r="K153" s="87"/>
      <c r="L153" s="87"/>
      <c r="M153" s="88"/>
      <c r="N153" s="86"/>
      <c r="O153" s="96"/>
    </row>
    <row r="154" customFormat="false" ht="15" hidden="false" customHeight="true" outlineLevel="0" collapsed="false">
      <c r="A154" s="76" t="n">
        <f aca="false">154-3</f>
        <v>151</v>
      </c>
      <c r="B154" s="77"/>
      <c r="C154" s="80"/>
      <c r="D154" s="79"/>
      <c r="E154" s="80"/>
      <c r="F154" s="81"/>
      <c r="G154" s="80"/>
      <c r="H154" s="81"/>
      <c r="I154" s="81"/>
      <c r="J154" s="82" t="str">
        <f aca="false">IF(AND(H154=0,I154=0,H154=""),"",H154-I154)</f>
        <v/>
      </c>
      <c r="K154" s="80"/>
      <c r="L154" s="80"/>
      <c r="M154" s="81"/>
      <c r="N154" s="79"/>
      <c r="O154" s="96"/>
    </row>
    <row r="155" customFormat="false" ht="15" hidden="false" customHeight="true" outlineLevel="0" collapsed="false">
      <c r="A155" s="83" t="n">
        <f aca="false">155-3</f>
        <v>152</v>
      </c>
      <c r="B155" s="84"/>
      <c r="C155" s="87"/>
      <c r="D155" s="86"/>
      <c r="E155" s="87"/>
      <c r="F155" s="88"/>
      <c r="G155" s="87"/>
      <c r="H155" s="88"/>
      <c r="I155" s="88"/>
      <c r="J155" s="89" t="str">
        <f aca="false">IF(AND(H155=0,I155=0,H155=""),"",H155-I155)</f>
        <v/>
      </c>
      <c r="K155" s="87"/>
      <c r="L155" s="87"/>
      <c r="M155" s="88"/>
      <c r="N155" s="86"/>
      <c r="O155" s="96"/>
    </row>
    <row r="156" customFormat="false" ht="15" hidden="false" customHeight="true" outlineLevel="0" collapsed="false">
      <c r="A156" s="76" t="n">
        <f aca="false">156-3</f>
        <v>153</v>
      </c>
      <c r="B156" s="77"/>
      <c r="C156" s="80"/>
      <c r="D156" s="79"/>
      <c r="E156" s="80"/>
      <c r="F156" s="81"/>
      <c r="G156" s="80"/>
      <c r="H156" s="81"/>
      <c r="I156" s="81"/>
      <c r="J156" s="82" t="str">
        <f aca="false">IF(AND(H156=0,I156=0,H156=""),"",H156-I156)</f>
        <v/>
      </c>
      <c r="K156" s="80"/>
      <c r="L156" s="80"/>
      <c r="M156" s="81"/>
      <c r="N156" s="79"/>
      <c r="O156" s="96"/>
    </row>
    <row r="157" customFormat="false" ht="15" hidden="false" customHeight="true" outlineLevel="0" collapsed="false">
      <c r="A157" s="83" t="n">
        <f aca="false">157-3</f>
        <v>154</v>
      </c>
      <c r="B157" s="84"/>
      <c r="C157" s="87"/>
      <c r="D157" s="86"/>
      <c r="E157" s="87"/>
      <c r="F157" s="88"/>
      <c r="G157" s="87"/>
      <c r="H157" s="88"/>
      <c r="I157" s="88"/>
      <c r="J157" s="89" t="str">
        <f aca="false">IF(AND(H157=0,I157=0,H157=""),"",H157-I157)</f>
        <v/>
      </c>
      <c r="K157" s="87"/>
      <c r="L157" s="87"/>
      <c r="M157" s="88"/>
      <c r="N157" s="86"/>
      <c r="O157" s="96"/>
    </row>
    <row r="158" customFormat="false" ht="15" hidden="false" customHeight="true" outlineLevel="0" collapsed="false">
      <c r="A158" s="76" t="n">
        <f aca="false">158-3</f>
        <v>155</v>
      </c>
      <c r="B158" s="77"/>
      <c r="C158" s="80"/>
      <c r="D158" s="79"/>
      <c r="E158" s="80"/>
      <c r="F158" s="81"/>
      <c r="G158" s="80"/>
      <c r="H158" s="81"/>
      <c r="I158" s="81"/>
      <c r="J158" s="82" t="str">
        <f aca="false">IF(AND(H158=0,I158=0,H158=""),"",H158-I158)</f>
        <v/>
      </c>
      <c r="K158" s="80"/>
      <c r="L158" s="80"/>
      <c r="M158" s="81"/>
      <c r="N158" s="79"/>
      <c r="O158" s="96"/>
    </row>
    <row r="159" customFormat="false" ht="15" hidden="false" customHeight="true" outlineLevel="0" collapsed="false">
      <c r="A159" s="83" t="n">
        <f aca="false">159-3</f>
        <v>156</v>
      </c>
      <c r="B159" s="84"/>
      <c r="C159" s="87"/>
      <c r="D159" s="86"/>
      <c r="E159" s="87"/>
      <c r="F159" s="88"/>
      <c r="G159" s="87"/>
      <c r="H159" s="88"/>
      <c r="I159" s="88"/>
      <c r="J159" s="89" t="str">
        <f aca="false">IF(AND(H159=0,I159=0,H159=""),"",H159-I159)</f>
        <v/>
      </c>
      <c r="K159" s="87"/>
      <c r="L159" s="87"/>
      <c r="M159" s="88"/>
      <c r="N159" s="86"/>
      <c r="O159" s="96"/>
    </row>
    <row r="160" customFormat="false" ht="15" hidden="false" customHeight="true" outlineLevel="0" collapsed="false">
      <c r="A160" s="76" t="n">
        <f aca="false">160-3</f>
        <v>157</v>
      </c>
      <c r="B160" s="77"/>
      <c r="C160" s="80"/>
      <c r="D160" s="79"/>
      <c r="E160" s="80"/>
      <c r="F160" s="81"/>
      <c r="G160" s="80"/>
      <c r="H160" s="81"/>
      <c r="I160" s="81"/>
      <c r="J160" s="82" t="str">
        <f aca="false">IF(AND(H160=0,I160=0,H160=""),"",H160-I160)</f>
        <v/>
      </c>
      <c r="K160" s="80"/>
      <c r="L160" s="80"/>
      <c r="M160" s="81"/>
      <c r="N160" s="79"/>
      <c r="O160" s="96"/>
    </row>
    <row r="161" customFormat="false" ht="15" hidden="false" customHeight="true" outlineLevel="0" collapsed="false">
      <c r="A161" s="83" t="n">
        <f aca="false">161-3</f>
        <v>158</v>
      </c>
      <c r="B161" s="84"/>
      <c r="C161" s="87"/>
      <c r="D161" s="86"/>
      <c r="E161" s="87"/>
      <c r="F161" s="88"/>
      <c r="G161" s="87"/>
      <c r="H161" s="88"/>
      <c r="I161" s="88"/>
      <c r="J161" s="89" t="str">
        <f aca="false">IF(AND(H161=0,I161=0,H161=""),"",H161-I161)</f>
        <v/>
      </c>
      <c r="K161" s="87"/>
      <c r="L161" s="87"/>
      <c r="M161" s="88"/>
      <c r="N161" s="86"/>
      <c r="O161" s="96"/>
    </row>
    <row r="162" customFormat="false" ht="15" hidden="false" customHeight="true" outlineLevel="0" collapsed="false">
      <c r="A162" s="76" t="n">
        <f aca="false">162-3</f>
        <v>159</v>
      </c>
      <c r="B162" s="77"/>
      <c r="C162" s="80"/>
      <c r="D162" s="79"/>
      <c r="E162" s="80"/>
      <c r="F162" s="81"/>
      <c r="G162" s="80"/>
      <c r="H162" s="81"/>
      <c r="I162" s="81"/>
      <c r="J162" s="82" t="str">
        <f aca="false">IF(AND(H162=0,I162=0,H162=""),"",H162-I162)</f>
        <v/>
      </c>
      <c r="K162" s="80"/>
      <c r="L162" s="80"/>
      <c r="M162" s="81"/>
      <c r="N162" s="79"/>
      <c r="O162" s="96"/>
    </row>
    <row r="163" customFormat="false" ht="15" hidden="false" customHeight="true" outlineLevel="0" collapsed="false">
      <c r="A163" s="83" t="n">
        <f aca="false">163-3</f>
        <v>160</v>
      </c>
      <c r="B163" s="84"/>
      <c r="C163" s="87"/>
      <c r="D163" s="86"/>
      <c r="E163" s="87"/>
      <c r="F163" s="88"/>
      <c r="G163" s="87"/>
      <c r="H163" s="88"/>
      <c r="I163" s="88"/>
      <c r="J163" s="89" t="str">
        <f aca="false">IF(AND(H163=0,I163=0,H163=""),"",H163-I163)</f>
        <v/>
      </c>
      <c r="K163" s="87"/>
      <c r="L163" s="87"/>
      <c r="M163" s="88"/>
      <c r="N163" s="86"/>
      <c r="O163" s="96"/>
    </row>
    <row r="164" customFormat="false" ht="15" hidden="false" customHeight="true" outlineLevel="0" collapsed="false">
      <c r="A164" s="76" t="n">
        <f aca="false">164-3</f>
        <v>161</v>
      </c>
      <c r="B164" s="77"/>
      <c r="C164" s="80"/>
      <c r="D164" s="79"/>
      <c r="E164" s="80"/>
      <c r="F164" s="81"/>
      <c r="G164" s="80"/>
      <c r="H164" s="81"/>
      <c r="I164" s="81"/>
      <c r="J164" s="82" t="str">
        <f aca="false">IF(AND(H164=0,I164=0,H164=""),"",H164-I164)</f>
        <v/>
      </c>
      <c r="K164" s="80"/>
      <c r="L164" s="80"/>
      <c r="M164" s="81"/>
      <c r="N164" s="79"/>
      <c r="O164" s="96"/>
    </row>
    <row r="165" customFormat="false" ht="15" hidden="false" customHeight="true" outlineLevel="0" collapsed="false">
      <c r="A165" s="83" t="n">
        <f aca="false">165-3</f>
        <v>162</v>
      </c>
      <c r="B165" s="84"/>
      <c r="C165" s="87"/>
      <c r="D165" s="86"/>
      <c r="E165" s="87"/>
      <c r="F165" s="88"/>
      <c r="G165" s="87"/>
      <c r="H165" s="88"/>
      <c r="I165" s="88"/>
      <c r="J165" s="89" t="str">
        <f aca="false">IF(AND(H165=0,I165=0,H165=""),"",H165-I165)</f>
        <v/>
      </c>
      <c r="K165" s="87"/>
      <c r="L165" s="87"/>
      <c r="M165" s="88"/>
      <c r="N165" s="86"/>
      <c r="O165" s="96"/>
    </row>
    <row r="166" customFormat="false" ht="15" hidden="false" customHeight="true" outlineLevel="0" collapsed="false">
      <c r="A166" s="76" t="n">
        <f aca="false">166-3</f>
        <v>163</v>
      </c>
      <c r="B166" s="77"/>
      <c r="C166" s="80"/>
      <c r="D166" s="79"/>
      <c r="E166" s="80"/>
      <c r="F166" s="81"/>
      <c r="G166" s="80"/>
      <c r="H166" s="81"/>
      <c r="I166" s="81"/>
      <c r="J166" s="82" t="str">
        <f aca="false">IF(AND(H166=0,I166=0,H166=""),"",H166-I166)</f>
        <v/>
      </c>
      <c r="K166" s="80"/>
      <c r="L166" s="80"/>
      <c r="M166" s="81"/>
      <c r="N166" s="79"/>
      <c r="O166" s="96"/>
    </row>
    <row r="167" customFormat="false" ht="15" hidden="false" customHeight="true" outlineLevel="0" collapsed="false">
      <c r="A167" s="83" t="n">
        <f aca="false">167-3</f>
        <v>164</v>
      </c>
      <c r="B167" s="84"/>
      <c r="C167" s="87"/>
      <c r="D167" s="86"/>
      <c r="E167" s="87"/>
      <c r="F167" s="88"/>
      <c r="G167" s="87"/>
      <c r="H167" s="88"/>
      <c r="I167" s="88"/>
      <c r="J167" s="89" t="str">
        <f aca="false">IF(AND(H167=0,I167=0,H167=""),"",H167-I167)</f>
        <v/>
      </c>
      <c r="K167" s="87"/>
      <c r="L167" s="87"/>
      <c r="M167" s="88"/>
      <c r="N167" s="86"/>
      <c r="O167" s="96"/>
    </row>
    <row r="168" customFormat="false" ht="15" hidden="false" customHeight="true" outlineLevel="0" collapsed="false">
      <c r="A168" s="76" t="n">
        <f aca="false">168-3</f>
        <v>165</v>
      </c>
      <c r="B168" s="77"/>
      <c r="C168" s="80"/>
      <c r="D168" s="79"/>
      <c r="E168" s="80"/>
      <c r="F168" s="81"/>
      <c r="G168" s="80"/>
      <c r="H168" s="81"/>
      <c r="I168" s="81"/>
      <c r="J168" s="82" t="str">
        <f aca="false">IF(AND(H168=0,I168=0,H168=""),"",H168-I168)</f>
        <v/>
      </c>
      <c r="K168" s="80"/>
      <c r="L168" s="80"/>
      <c r="M168" s="81"/>
      <c r="N168" s="79"/>
      <c r="O168" s="96"/>
    </row>
    <row r="169" customFormat="false" ht="15" hidden="false" customHeight="true" outlineLevel="0" collapsed="false">
      <c r="A169" s="83" t="n">
        <f aca="false">169-3</f>
        <v>166</v>
      </c>
      <c r="B169" s="84"/>
      <c r="C169" s="87"/>
      <c r="D169" s="86"/>
      <c r="E169" s="87"/>
      <c r="F169" s="88"/>
      <c r="G169" s="87"/>
      <c r="H169" s="88"/>
      <c r="I169" s="88"/>
      <c r="J169" s="89" t="str">
        <f aca="false">IF(AND(H169=0,I169=0,H169=""),"",H169-I169)</f>
        <v/>
      </c>
      <c r="K169" s="87"/>
      <c r="L169" s="87"/>
      <c r="M169" s="88"/>
      <c r="N169" s="86"/>
      <c r="O169" s="96"/>
    </row>
    <row r="170" customFormat="false" ht="15" hidden="false" customHeight="true" outlineLevel="0" collapsed="false">
      <c r="A170" s="76" t="n">
        <f aca="false">170-3</f>
        <v>167</v>
      </c>
      <c r="B170" s="77"/>
      <c r="C170" s="80"/>
      <c r="D170" s="79"/>
      <c r="E170" s="80"/>
      <c r="F170" s="81"/>
      <c r="G170" s="80"/>
      <c r="H170" s="81"/>
      <c r="I170" s="81"/>
      <c r="J170" s="82" t="str">
        <f aca="false">IF(AND(H170=0,I170=0,H170=""),"",H170-I170)</f>
        <v/>
      </c>
      <c r="K170" s="80"/>
      <c r="L170" s="80"/>
      <c r="M170" s="81"/>
      <c r="N170" s="79"/>
      <c r="O170" s="96"/>
    </row>
    <row r="171" customFormat="false" ht="15" hidden="false" customHeight="true" outlineLevel="0" collapsed="false">
      <c r="A171" s="83" t="n">
        <f aca="false">171-3</f>
        <v>168</v>
      </c>
      <c r="B171" s="84"/>
      <c r="C171" s="87"/>
      <c r="D171" s="86"/>
      <c r="E171" s="87"/>
      <c r="F171" s="88"/>
      <c r="G171" s="87"/>
      <c r="H171" s="88"/>
      <c r="I171" s="88"/>
      <c r="J171" s="89" t="str">
        <f aca="false">IF(AND(H171=0,I171=0,H171=""),"",H171-I171)</f>
        <v/>
      </c>
      <c r="K171" s="87"/>
      <c r="L171" s="87"/>
      <c r="M171" s="88"/>
      <c r="N171" s="86"/>
      <c r="O171" s="96"/>
    </row>
    <row r="172" customFormat="false" ht="15" hidden="false" customHeight="true" outlineLevel="0" collapsed="false">
      <c r="A172" s="76" t="n">
        <f aca="false">172-3</f>
        <v>169</v>
      </c>
      <c r="B172" s="77"/>
      <c r="C172" s="80"/>
      <c r="D172" s="79"/>
      <c r="E172" s="80"/>
      <c r="F172" s="81"/>
      <c r="G172" s="80"/>
      <c r="H172" s="81"/>
      <c r="I172" s="81"/>
      <c r="J172" s="82" t="str">
        <f aca="false">IF(AND(H172=0,I172=0,H172=""),"",H172-I172)</f>
        <v/>
      </c>
      <c r="K172" s="80"/>
      <c r="L172" s="80"/>
      <c r="M172" s="81"/>
      <c r="N172" s="79"/>
      <c r="O172" s="96"/>
    </row>
    <row r="173" customFormat="false" ht="15" hidden="false" customHeight="true" outlineLevel="0" collapsed="false">
      <c r="A173" s="83" t="n">
        <f aca="false">173-3</f>
        <v>170</v>
      </c>
      <c r="B173" s="84"/>
      <c r="C173" s="87"/>
      <c r="D173" s="86"/>
      <c r="E173" s="87"/>
      <c r="F173" s="88"/>
      <c r="G173" s="87"/>
      <c r="H173" s="88"/>
      <c r="I173" s="88"/>
      <c r="J173" s="89" t="str">
        <f aca="false">IF(AND(H173=0,I173=0,H173=""),"",H173-I173)</f>
        <v/>
      </c>
      <c r="K173" s="87"/>
      <c r="L173" s="87"/>
      <c r="M173" s="88"/>
      <c r="N173" s="86"/>
      <c r="O173" s="96"/>
    </row>
    <row r="174" customFormat="false" ht="15" hidden="false" customHeight="true" outlineLevel="0" collapsed="false">
      <c r="A174" s="76" t="n">
        <f aca="false">174-3</f>
        <v>171</v>
      </c>
      <c r="B174" s="77"/>
      <c r="C174" s="80"/>
      <c r="D174" s="79"/>
      <c r="E174" s="80"/>
      <c r="F174" s="81"/>
      <c r="G174" s="80"/>
      <c r="H174" s="81"/>
      <c r="I174" s="81"/>
      <c r="J174" s="82" t="str">
        <f aca="false">IF(AND(H174=0,I174=0,H174=""),"",H174-I174)</f>
        <v/>
      </c>
      <c r="K174" s="80"/>
      <c r="L174" s="80"/>
      <c r="M174" s="81"/>
      <c r="N174" s="79"/>
      <c r="O174" s="96"/>
    </row>
    <row r="175" customFormat="false" ht="15" hidden="false" customHeight="true" outlineLevel="0" collapsed="false">
      <c r="A175" s="83" t="n">
        <f aca="false">175-3</f>
        <v>172</v>
      </c>
      <c r="B175" s="84"/>
      <c r="C175" s="87"/>
      <c r="D175" s="86"/>
      <c r="E175" s="87"/>
      <c r="F175" s="88"/>
      <c r="G175" s="87"/>
      <c r="H175" s="88"/>
      <c r="I175" s="88"/>
      <c r="J175" s="89" t="str">
        <f aca="false">IF(AND(H175=0,I175=0,H175=""),"",H175-I175)</f>
        <v/>
      </c>
      <c r="K175" s="87"/>
      <c r="L175" s="87"/>
      <c r="M175" s="88"/>
      <c r="N175" s="86"/>
      <c r="O175" s="96"/>
    </row>
    <row r="176" customFormat="false" ht="15" hidden="false" customHeight="true" outlineLevel="0" collapsed="false">
      <c r="A176" s="76" t="n">
        <f aca="false">176-3</f>
        <v>173</v>
      </c>
      <c r="B176" s="77"/>
      <c r="C176" s="80"/>
      <c r="D176" s="79"/>
      <c r="E176" s="80"/>
      <c r="F176" s="81"/>
      <c r="G176" s="80"/>
      <c r="H176" s="81"/>
      <c r="I176" s="81"/>
      <c r="J176" s="82" t="str">
        <f aca="false">IF(AND(H176=0,I176=0,H176=""),"",H176-I176)</f>
        <v/>
      </c>
      <c r="K176" s="80"/>
      <c r="L176" s="80"/>
      <c r="M176" s="81"/>
      <c r="N176" s="79"/>
      <c r="O176" s="96"/>
    </row>
    <row r="177" customFormat="false" ht="15" hidden="false" customHeight="true" outlineLevel="0" collapsed="false">
      <c r="A177" s="83" t="n">
        <f aca="false">177-3</f>
        <v>174</v>
      </c>
      <c r="B177" s="84"/>
      <c r="C177" s="87"/>
      <c r="D177" s="86"/>
      <c r="E177" s="87"/>
      <c r="F177" s="88"/>
      <c r="G177" s="87"/>
      <c r="H177" s="88"/>
      <c r="I177" s="88"/>
      <c r="J177" s="89" t="str">
        <f aca="false">IF(AND(H177=0,I177=0,H177=""),"",H177-I177)</f>
        <v/>
      </c>
      <c r="K177" s="87"/>
      <c r="L177" s="87"/>
      <c r="M177" s="88"/>
      <c r="N177" s="86"/>
      <c r="O177" s="96"/>
    </row>
    <row r="178" customFormat="false" ht="15" hidden="false" customHeight="true" outlineLevel="0" collapsed="false">
      <c r="A178" s="76" t="n">
        <f aca="false">178-3</f>
        <v>175</v>
      </c>
      <c r="B178" s="77"/>
      <c r="C178" s="80"/>
      <c r="D178" s="79"/>
      <c r="E178" s="80"/>
      <c r="F178" s="81"/>
      <c r="G178" s="80"/>
      <c r="H178" s="81"/>
      <c r="I178" s="81"/>
      <c r="J178" s="82" t="str">
        <f aca="false">IF(AND(H178=0,I178=0,H178=""),"",H178-I178)</f>
        <v/>
      </c>
      <c r="K178" s="80"/>
      <c r="L178" s="80"/>
      <c r="M178" s="81"/>
      <c r="N178" s="79"/>
      <c r="O178" s="96"/>
    </row>
    <row r="179" customFormat="false" ht="15" hidden="false" customHeight="true" outlineLevel="0" collapsed="false">
      <c r="A179" s="83" t="n">
        <f aca="false">179-3</f>
        <v>176</v>
      </c>
      <c r="B179" s="84"/>
      <c r="C179" s="87"/>
      <c r="D179" s="86"/>
      <c r="E179" s="87"/>
      <c r="F179" s="88"/>
      <c r="G179" s="87"/>
      <c r="H179" s="88"/>
      <c r="I179" s="88"/>
      <c r="J179" s="89" t="str">
        <f aca="false">IF(AND(H179=0,I179=0,H179=""),"",H179-I179)</f>
        <v/>
      </c>
      <c r="K179" s="87"/>
      <c r="L179" s="87"/>
      <c r="M179" s="88"/>
      <c r="N179" s="86"/>
      <c r="O179" s="96"/>
    </row>
    <row r="180" customFormat="false" ht="15" hidden="false" customHeight="true" outlineLevel="0" collapsed="false">
      <c r="A180" s="76" t="n">
        <f aca="false">180-3</f>
        <v>177</v>
      </c>
      <c r="B180" s="77"/>
      <c r="C180" s="80"/>
      <c r="D180" s="79"/>
      <c r="E180" s="80"/>
      <c r="F180" s="81"/>
      <c r="G180" s="80"/>
      <c r="H180" s="81"/>
      <c r="I180" s="81"/>
      <c r="J180" s="82" t="str">
        <f aca="false">IF(AND(H180=0,I180=0,H180=""),"",H180-I180)</f>
        <v/>
      </c>
      <c r="K180" s="80"/>
      <c r="L180" s="80"/>
      <c r="M180" s="81"/>
      <c r="N180" s="79"/>
      <c r="O180" s="96"/>
    </row>
    <row r="181" customFormat="false" ht="15" hidden="false" customHeight="true" outlineLevel="0" collapsed="false">
      <c r="A181" s="83" t="n">
        <f aca="false">181-3</f>
        <v>178</v>
      </c>
      <c r="B181" s="84"/>
      <c r="C181" s="87"/>
      <c r="D181" s="86"/>
      <c r="E181" s="87"/>
      <c r="F181" s="88"/>
      <c r="G181" s="87"/>
      <c r="H181" s="88"/>
      <c r="I181" s="88"/>
      <c r="J181" s="89" t="str">
        <f aca="false">IF(AND(H181=0,I181=0,H181=""),"",H181-I181)</f>
        <v/>
      </c>
      <c r="K181" s="87"/>
      <c r="L181" s="87"/>
      <c r="M181" s="88"/>
      <c r="N181" s="86"/>
      <c r="O181" s="96"/>
    </row>
    <row r="182" customFormat="false" ht="15" hidden="false" customHeight="true" outlineLevel="0" collapsed="false">
      <c r="A182" s="76" t="n">
        <f aca="false">182-3</f>
        <v>179</v>
      </c>
      <c r="B182" s="77"/>
      <c r="C182" s="80"/>
      <c r="D182" s="79"/>
      <c r="E182" s="80"/>
      <c r="F182" s="81"/>
      <c r="G182" s="80"/>
      <c r="H182" s="81"/>
      <c r="I182" s="81"/>
      <c r="J182" s="82" t="str">
        <f aca="false">IF(AND(H182=0,I182=0,H182=""),"",H182-I182)</f>
        <v/>
      </c>
      <c r="K182" s="80"/>
      <c r="L182" s="80"/>
      <c r="M182" s="81"/>
      <c r="N182" s="79"/>
      <c r="O182" s="96"/>
    </row>
    <row r="183" customFormat="false" ht="15" hidden="false" customHeight="true" outlineLevel="0" collapsed="false">
      <c r="A183" s="83" t="n">
        <f aca="false">183-3</f>
        <v>180</v>
      </c>
      <c r="B183" s="84"/>
      <c r="C183" s="87"/>
      <c r="D183" s="86"/>
      <c r="E183" s="87"/>
      <c r="F183" s="88"/>
      <c r="G183" s="87"/>
      <c r="H183" s="88"/>
      <c r="I183" s="88"/>
      <c r="J183" s="89" t="str">
        <f aca="false">IF(AND(H183=0,I183=0,H183=""),"",H183-I183)</f>
        <v/>
      </c>
      <c r="K183" s="87"/>
      <c r="L183" s="87"/>
      <c r="M183" s="88"/>
      <c r="N183" s="86"/>
      <c r="O183" s="96"/>
    </row>
    <row r="184" customFormat="false" ht="15" hidden="false" customHeight="true" outlineLevel="0" collapsed="false">
      <c r="A184" s="76" t="n">
        <f aca="false">184-3</f>
        <v>181</v>
      </c>
      <c r="B184" s="77"/>
      <c r="C184" s="80"/>
      <c r="D184" s="79"/>
      <c r="E184" s="80"/>
      <c r="F184" s="81"/>
      <c r="G184" s="80"/>
      <c r="H184" s="81"/>
      <c r="I184" s="81"/>
      <c r="J184" s="82" t="str">
        <f aca="false">IF(AND(H184=0,I184=0,H184=""),"",H184-I184)</f>
        <v/>
      </c>
      <c r="K184" s="80"/>
      <c r="L184" s="80"/>
      <c r="M184" s="81"/>
      <c r="N184" s="79"/>
      <c r="O184" s="96"/>
    </row>
    <row r="185" customFormat="false" ht="15" hidden="false" customHeight="true" outlineLevel="0" collapsed="false">
      <c r="A185" s="83" t="n">
        <f aca="false">185-3</f>
        <v>182</v>
      </c>
      <c r="B185" s="84"/>
      <c r="C185" s="87"/>
      <c r="D185" s="86"/>
      <c r="E185" s="87"/>
      <c r="F185" s="88"/>
      <c r="G185" s="87"/>
      <c r="H185" s="88"/>
      <c r="I185" s="88"/>
      <c r="J185" s="89" t="str">
        <f aca="false">IF(AND(H185=0,I185=0,H185=""),"",H185-I185)</f>
        <v/>
      </c>
      <c r="K185" s="87"/>
      <c r="L185" s="87"/>
      <c r="M185" s="88"/>
      <c r="N185" s="86"/>
      <c r="O185" s="96"/>
    </row>
    <row r="186" customFormat="false" ht="15" hidden="false" customHeight="true" outlineLevel="0" collapsed="false">
      <c r="A186" s="76" t="n">
        <f aca="false">186-3</f>
        <v>183</v>
      </c>
      <c r="B186" s="77"/>
      <c r="C186" s="80"/>
      <c r="D186" s="79"/>
      <c r="E186" s="80"/>
      <c r="F186" s="81"/>
      <c r="G186" s="80"/>
      <c r="H186" s="81"/>
      <c r="I186" s="81"/>
      <c r="J186" s="82" t="str">
        <f aca="false">IF(AND(H186=0,I186=0,H186=""),"",H186-I186)</f>
        <v/>
      </c>
      <c r="K186" s="80"/>
      <c r="L186" s="80"/>
      <c r="M186" s="81"/>
      <c r="N186" s="79"/>
      <c r="O186" s="96"/>
    </row>
    <row r="187" customFormat="false" ht="15" hidden="false" customHeight="true" outlineLevel="0" collapsed="false">
      <c r="A187" s="83" t="n">
        <f aca="false">187-3</f>
        <v>184</v>
      </c>
      <c r="B187" s="84"/>
      <c r="C187" s="87"/>
      <c r="D187" s="86"/>
      <c r="E187" s="87"/>
      <c r="F187" s="88"/>
      <c r="G187" s="87"/>
      <c r="H187" s="88"/>
      <c r="I187" s="88"/>
      <c r="J187" s="89" t="str">
        <f aca="false">IF(AND(H187=0,I187=0,H187=""),"",H187-I187)</f>
        <v/>
      </c>
      <c r="K187" s="87"/>
      <c r="L187" s="87"/>
      <c r="M187" s="88"/>
      <c r="N187" s="86"/>
      <c r="O187" s="96"/>
    </row>
    <row r="188" customFormat="false" ht="15" hidden="false" customHeight="true" outlineLevel="0" collapsed="false">
      <c r="A188" s="76" t="n">
        <f aca="false">188-3</f>
        <v>185</v>
      </c>
      <c r="B188" s="77"/>
      <c r="C188" s="80"/>
      <c r="D188" s="79"/>
      <c r="E188" s="80"/>
      <c r="F188" s="81"/>
      <c r="G188" s="80"/>
      <c r="H188" s="81"/>
      <c r="I188" s="81"/>
      <c r="J188" s="82" t="str">
        <f aca="false">IF(AND(H188=0,I188=0,H188=""),"",H188-I188)</f>
        <v/>
      </c>
      <c r="K188" s="80"/>
      <c r="L188" s="80"/>
      <c r="M188" s="81"/>
      <c r="N188" s="79"/>
      <c r="O188" s="96"/>
    </row>
    <row r="189" customFormat="false" ht="15" hidden="false" customHeight="true" outlineLevel="0" collapsed="false">
      <c r="A189" s="83" t="n">
        <f aca="false">189-3</f>
        <v>186</v>
      </c>
      <c r="B189" s="84"/>
      <c r="C189" s="87"/>
      <c r="D189" s="86"/>
      <c r="E189" s="87"/>
      <c r="F189" s="88"/>
      <c r="G189" s="87"/>
      <c r="H189" s="88"/>
      <c r="I189" s="88"/>
      <c r="J189" s="89" t="str">
        <f aca="false">IF(AND(H189=0,I189=0,H189=""),"",H189-I189)</f>
        <v/>
      </c>
      <c r="K189" s="87"/>
      <c r="L189" s="87"/>
      <c r="M189" s="88"/>
      <c r="N189" s="86"/>
      <c r="O189" s="96"/>
    </row>
    <row r="190" customFormat="false" ht="15" hidden="false" customHeight="true" outlineLevel="0" collapsed="false">
      <c r="A190" s="76" t="n">
        <f aca="false">190-3</f>
        <v>187</v>
      </c>
      <c r="B190" s="77"/>
      <c r="C190" s="80"/>
      <c r="D190" s="79"/>
      <c r="E190" s="80"/>
      <c r="F190" s="81"/>
      <c r="G190" s="80"/>
      <c r="H190" s="81"/>
      <c r="I190" s="81"/>
      <c r="J190" s="82" t="str">
        <f aca="false">IF(AND(H190=0,I190=0,H190=""),"",H190-I190)</f>
        <v/>
      </c>
      <c r="K190" s="80"/>
      <c r="L190" s="80"/>
      <c r="M190" s="81"/>
      <c r="N190" s="79"/>
      <c r="O190" s="96"/>
    </row>
    <row r="191" customFormat="false" ht="15" hidden="false" customHeight="true" outlineLevel="0" collapsed="false">
      <c r="A191" s="83" t="n">
        <f aca="false">191-3</f>
        <v>188</v>
      </c>
      <c r="B191" s="84"/>
      <c r="C191" s="87"/>
      <c r="D191" s="86"/>
      <c r="E191" s="87"/>
      <c r="F191" s="88"/>
      <c r="G191" s="87"/>
      <c r="H191" s="88"/>
      <c r="I191" s="88"/>
      <c r="J191" s="89" t="str">
        <f aca="false">IF(AND(H191=0,I191=0,H191=""),"",H191-I191)</f>
        <v/>
      </c>
      <c r="K191" s="87"/>
      <c r="L191" s="87"/>
      <c r="M191" s="88"/>
      <c r="N191" s="86"/>
      <c r="O191" s="96"/>
    </row>
    <row r="192" customFormat="false" ht="15" hidden="false" customHeight="true" outlineLevel="0" collapsed="false">
      <c r="A192" s="76" t="n">
        <f aca="false">192-3</f>
        <v>189</v>
      </c>
      <c r="B192" s="77"/>
      <c r="C192" s="80"/>
      <c r="D192" s="79"/>
      <c r="E192" s="80"/>
      <c r="F192" s="81"/>
      <c r="G192" s="80"/>
      <c r="H192" s="81"/>
      <c r="I192" s="81"/>
      <c r="J192" s="82" t="str">
        <f aca="false">IF(AND(H192=0,I192=0,H192=""),"",H192-I192)</f>
        <v/>
      </c>
      <c r="K192" s="80"/>
      <c r="L192" s="80"/>
      <c r="M192" s="81"/>
      <c r="N192" s="79"/>
      <c r="O192" s="96"/>
    </row>
    <row r="193" customFormat="false" ht="15" hidden="false" customHeight="true" outlineLevel="0" collapsed="false">
      <c r="A193" s="83" t="n">
        <f aca="false">193-3</f>
        <v>190</v>
      </c>
      <c r="B193" s="84"/>
      <c r="C193" s="87"/>
      <c r="D193" s="86"/>
      <c r="E193" s="87"/>
      <c r="F193" s="88"/>
      <c r="G193" s="87"/>
      <c r="H193" s="88"/>
      <c r="I193" s="88"/>
      <c r="J193" s="89" t="str">
        <f aca="false">IF(AND(H193=0,I193=0,H193=""),"",H193-I193)</f>
        <v/>
      </c>
      <c r="K193" s="87"/>
      <c r="L193" s="87"/>
      <c r="M193" s="88"/>
      <c r="N193" s="86"/>
      <c r="O193" s="96"/>
    </row>
    <row r="194" customFormat="false" ht="15" hidden="false" customHeight="true" outlineLevel="0" collapsed="false">
      <c r="A194" s="76" t="n">
        <f aca="false">194-3</f>
        <v>191</v>
      </c>
      <c r="B194" s="77"/>
      <c r="C194" s="80"/>
      <c r="D194" s="79"/>
      <c r="E194" s="80"/>
      <c r="F194" s="81"/>
      <c r="G194" s="80"/>
      <c r="H194" s="81"/>
      <c r="I194" s="81"/>
      <c r="J194" s="82" t="str">
        <f aca="false">IF(AND(H194=0,I194=0,H194=""),"",H194-I194)</f>
        <v/>
      </c>
      <c r="K194" s="80"/>
      <c r="L194" s="80"/>
      <c r="M194" s="81"/>
      <c r="N194" s="79"/>
      <c r="O194" s="96"/>
    </row>
    <row r="195" customFormat="false" ht="15" hidden="false" customHeight="true" outlineLevel="0" collapsed="false">
      <c r="A195" s="83" t="n">
        <f aca="false">195-3</f>
        <v>192</v>
      </c>
      <c r="B195" s="84"/>
      <c r="C195" s="87"/>
      <c r="D195" s="86"/>
      <c r="E195" s="87"/>
      <c r="F195" s="88"/>
      <c r="G195" s="87"/>
      <c r="H195" s="88"/>
      <c r="I195" s="88"/>
      <c r="J195" s="89" t="str">
        <f aca="false">IF(AND(H195=0,I195=0,H195=""),"",H195-I195)</f>
        <v/>
      </c>
      <c r="K195" s="87"/>
      <c r="L195" s="87"/>
      <c r="M195" s="88"/>
      <c r="N195" s="86"/>
      <c r="O195" s="96"/>
    </row>
    <row r="196" customFormat="false" ht="15" hidden="false" customHeight="true" outlineLevel="0" collapsed="false">
      <c r="A196" s="76" t="n">
        <f aca="false">196-3</f>
        <v>193</v>
      </c>
      <c r="B196" s="77"/>
      <c r="C196" s="80"/>
      <c r="D196" s="79"/>
      <c r="E196" s="80"/>
      <c r="F196" s="81"/>
      <c r="G196" s="80"/>
      <c r="H196" s="81"/>
      <c r="I196" s="81"/>
      <c r="J196" s="82" t="str">
        <f aca="false">IF(AND(H196=0,I196=0,H196=""),"",H196-I196)</f>
        <v/>
      </c>
      <c r="K196" s="80"/>
      <c r="L196" s="80"/>
      <c r="M196" s="81"/>
      <c r="N196" s="79"/>
      <c r="O196" s="96"/>
    </row>
    <row r="197" customFormat="false" ht="15" hidden="false" customHeight="true" outlineLevel="0" collapsed="false">
      <c r="A197" s="83" t="n">
        <f aca="false">197-3</f>
        <v>194</v>
      </c>
      <c r="B197" s="84"/>
      <c r="C197" s="87"/>
      <c r="D197" s="86"/>
      <c r="E197" s="87"/>
      <c r="F197" s="88"/>
      <c r="G197" s="87"/>
      <c r="H197" s="88"/>
      <c r="I197" s="88"/>
      <c r="J197" s="89" t="str">
        <f aca="false">IF(AND(H197=0,I197=0,H197=""),"",H197-I197)</f>
        <v/>
      </c>
      <c r="K197" s="87"/>
      <c r="L197" s="87"/>
      <c r="M197" s="88"/>
      <c r="N197" s="86"/>
      <c r="O197" s="96"/>
    </row>
    <row r="198" customFormat="false" ht="15" hidden="false" customHeight="true" outlineLevel="0" collapsed="false">
      <c r="A198" s="76" t="n">
        <f aca="false">198-3</f>
        <v>195</v>
      </c>
      <c r="B198" s="77"/>
      <c r="C198" s="80"/>
      <c r="D198" s="79"/>
      <c r="E198" s="80"/>
      <c r="F198" s="81"/>
      <c r="G198" s="80"/>
      <c r="H198" s="81"/>
      <c r="I198" s="81"/>
      <c r="J198" s="82" t="str">
        <f aca="false">IF(AND(H198=0,I198=0,H198=""),"",H198-I198)</f>
        <v/>
      </c>
      <c r="K198" s="80"/>
      <c r="L198" s="80"/>
      <c r="M198" s="81"/>
      <c r="N198" s="79"/>
      <c r="O198" s="96"/>
    </row>
    <row r="199" customFormat="false" ht="15" hidden="false" customHeight="true" outlineLevel="0" collapsed="false">
      <c r="A199" s="83" t="n">
        <f aca="false">199-3</f>
        <v>196</v>
      </c>
      <c r="B199" s="84"/>
      <c r="C199" s="87"/>
      <c r="D199" s="86"/>
      <c r="E199" s="87"/>
      <c r="F199" s="88"/>
      <c r="G199" s="87"/>
      <c r="H199" s="88"/>
      <c r="I199" s="88"/>
      <c r="J199" s="89" t="str">
        <f aca="false">IF(AND(H199=0,I199=0,H199=""),"",H199-I199)</f>
        <v/>
      </c>
      <c r="K199" s="87"/>
      <c r="L199" s="87"/>
      <c r="M199" s="88"/>
      <c r="N199" s="86"/>
      <c r="O199" s="96"/>
    </row>
    <row r="200" customFormat="false" ht="15" hidden="false" customHeight="true" outlineLevel="0" collapsed="false">
      <c r="A200" s="76" t="n">
        <f aca="false">200-3</f>
        <v>197</v>
      </c>
      <c r="B200" s="77"/>
      <c r="C200" s="80"/>
      <c r="D200" s="79"/>
      <c r="E200" s="80"/>
      <c r="F200" s="81"/>
      <c r="G200" s="80"/>
      <c r="H200" s="81"/>
      <c r="I200" s="81"/>
      <c r="J200" s="82" t="str">
        <f aca="false">IF(AND(H200=0,I200=0,H200=""),"",H200-I200)</f>
        <v/>
      </c>
      <c r="K200" s="80"/>
      <c r="L200" s="80"/>
      <c r="M200" s="81"/>
      <c r="N200" s="79"/>
      <c r="O200" s="96"/>
    </row>
    <row r="201" customFormat="false" ht="15" hidden="false" customHeight="true" outlineLevel="0" collapsed="false">
      <c r="A201" s="83" t="n">
        <f aca="false">201-3</f>
        <v>198</v>
      </c>
      <c r="B201" s="84"/>
      <c r="C201" s="87"/>
      <c r="D201" s="86"/>
      <c r="E201" s="87"/>
      <c r="F201" s="88"/>
      <c r="G201" s="87"/>
      <c r="H201" s="88"/>
      <c r="I201" s="88"/>
      <c r="J201" s="89" t="str">
        <f aca="false">IF(AND(H201=0,I201=0,H201=""),"",H201-I201)</f>
        <v/>
      </c>
      <c r="K201" s="87"/>
      <c r="L201" s="87"/>
      <c r="M201" s="88"/>
      <c r="N201" s="86"/>
      <c r="O201" s="96"/>
    </row>
    <row r="202" customFormat="false" ht="15" hidden="false" customHeight="true" outlineLevel="0" collapsed="false">
      <c r="A202" s="76" t="n">
        <f aca="false">202-3</f>
        <v>199</v>
      </c>
      <c r="B202" s="77"/>
      <c r="C202" s="80"/>
      <c r="D202" s="79"/>
      <c r="E202" s="80"/>
      <c r="F202" s="81"/>
      <c r="G202" s="80"/>
      <c r="H202" s="81"/>
      <c r="I202" s="81"/>
      <c r="J202" s="82" t="str">
        <f aca="false">IF(AND(H202=0,I202=0,H202=""),"",H202-I202)</f>
        <v/>
      </c>
      <c r="K202" s="80"/>
      <c r="L202" s="80"/>
      <c r="M202" s="81"/>
      <c r="N202" s="79"/>
      <c r="O202" s="96"/>
    </row>
    <row r="203" customFormat="false" ht="15" hidden="false" customHeight="true" outlineLevel="0" collapsed="false">
      <c r="A203" s="83" t="n">
        <f aca="false">203-3</f>
        <v>200</v>
      </c>
      <c r="B203" s="84"/>
      <c r="C203" s="87"/>
      <c r="D203" s="86"/>
      <c r="E203" s="87"/>
      <c r="F203" s="88"/>
      <c r="G203" s="87"/>
      <c r="H203" s="88"/>
      <c r="I203" s="88"/>
      <c r="J203" s="89" t="str">
        <f aca="false">IF(AND(H203=0,I203=0,H203=""),"",H203-I203)</f>
        <v/>
      </c>
      <c r="K203" s="87"/>
      <c r="L203" s="87"/>
      <c r="M203" s="88"/>
      <c r="N203" s="86"/>
      <c r="O203" s="96"/>
    </row>
    <row r="204" customFormat="false" ht="25.5" hidden="false" customHeight="true" outlineLevel="0" collapsed="false">
      <c r="A204" s="97" t="s">
        <v>142</v>
      </c>
      <c r="B204" s="97"/>
      <c r="C204" s="97"/>
      <c r="D204" s="97"/>
      <c r="E204" s="97"/>
      <c r="F204" s="98" t="n">
        <f aca="false">SUMPRODUCT((K4:K203="Settled")*F4:F203)</f>
        <v>0</v>
      </c>
      <c r="G204" s="97"/>
      <c r="H204" s="98" t="n">
        <f aca="false">SUMPRODUCT((K4:K203="Settled")*H4:H203)</f>
        <v>0</v>
      </c>
      <c r="I204" s="98" t="n">
        <f aca="false">SUMPRODUCT((K4:K203="Settled")*I4:I203)</f>
        <v>0</v>
      </c>
      <c r="J204" s="98" t="n">
        <f aca="false">H204-I204</f>
        <v>0</v>
      </c>
      <c r="K204" s="97"/>
      <c r="L204" s="97"/>
      <c r="M204" s="98" t="n">
        <f aca="false">SUM(M4:M203)</f>
        <v>0</v>
      </c>
      <c r="N204" s="97"/>
      <c r="O204" s="99" t="n">
        <f aca="false">COUNTIF(O4:O203,"Yes")</f>
        <v>0</v>
      </c>
    </row>
  </sheetData>
  <sheetProtection sheet="true" password="ce4b"/>
  <mergeCells count="3">
    <mergeCell ref="A1:N1"/>
    <mergeCell ref="A2:N2"/>
    <mergeCell ref="A204:E204"/>
  </mergeCells>
  <dataValidations count="4">
    <dataValidation allowBlank="true" errorStyle="stop" operator="between" showDropDown="false" showErrorMessage="false" showInputMessage="false" sqref="C4:C203" type="list">
      <formula1>"DraftKings,FanDuel,BetMGM,Caesars,PointsBet,Hard Rock,ESPN BET,Fanatics,Other"</formula1>
      <formula2>0</formula2>
    </dataValidation>
    <dataValidation allowBlank="true" errorStyle="stop" operator="between" showDropDown="false" showErrorMessage="false" showInputMessage="false" sqref="E4:E203" type="list">
      <formula1>"Moneyline,Spread,Over/Under,Parlay,Prop,Futures,Live,Teaser,Other"</formula1>
      <formula2>0</formula2>
    </dataValidation>
    <dataValidation allowBlank="true" errorStyle="stop" operator="between" showDropDown="false" showErrorMessage="false" showInputMessage="false" sqref="K4:K203" type="list">
      <formula1>"Settled,Open"</formula1>
      <formula2>0</formula2>
    </dataValidation>
    <dataValidation allowBlank="true" errorStyle="stop" operator="between" showDropDown="false" showErrorMessage="false" showInputMessage="false" sqref="L4:L203" type="list">
      <formula1>"Yes,No"</formula1>
      <formula2>0</formula2>
    </dataValidation>
  </dataValidation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0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1" width="5"/>
    <col collapsed="false" customWidth="true" hidden="false" outlineLevel="0" max="2" min="2" style="1" width="12"/>
    <col collapsed="false" customWidth="true" hidden="false" outlineLevel="0" max="3" min="3" style="1" width="10"/>
    <col collapsed="false" customWidth="true" hidden="false" outlineLevel="0" max="5" min="4" style="1" width="16"/>
    <col collapsed="false" customWidth="true" hidden="false" outlineLevel="0" max="6" min="6" style="1" width="12"/>
    <col collapsed="false" customWidth="true" hidden="false" outlineLevel="0" max="7" min="7" style="1" width="14"/>
    <col collapsed="false" customWidth="true" hidden="false" outlineLevel="0" max="8" min="8" style="1" width="16"/>
    <col collapsed="false" customWidth="true" hidden="false" outlineLevel="0" max="10" min="9" style="1" width="14"/>
    <col collapsed="false" customWidth="true" hidden="false" outlineLevel="0" max="11" min="11" style="1" width="12"/>
    <col collapsed="false" customWidth="true" hidden="false" outlineLevel="0" max="12" min="12" style="1" width="10"/>
    <col collapsed="false" customWidth="true" hidden="false" outlineLevel="0" max="13" min="13" style="1" width="14"/>
    <col collapsed="false" customWidth="true" hidden="false" outlineLevel="0" max="14" min="14" style="1" width="24"/>
  </cols>
  <sheetData>
    <row r="1" customFormat="false" ht="36" hidden="false" customHeight="true" outlineLevel="0" collapsed="false">
      <c r="A1" s="100" t="s">
        <v>143</v>
      </c>
      <c r="B1" s="100"/>
      <c r="C1" s="100"/>
      <c r="D1" s="100"/>
      <c r="E1" s="100"/>
      <c r="F1" s="100"/>
      <c r="G1" s="100"/>
      <c r="H1" s="100"/>
      <c r="I1" s="100"/>
      <c r="J1" s="100"/>
      <c r="K1" s="100"/>
      <c r="L1" s="100"/>
      <c r="M1" s="100"/>
      <c r="N1" s="100"/>
    </row>
    <row r="2" customFormat="false" ht="36" hidden="false" customHeight="true" outlineLevel="0" collapsed="false">
      <c r="A2" s="54" t="s">
        <v>144</v>
      </c>
      <c r="B2" s="54"/>
      <c r="C2" s="54"/>
      <c r="D2" s="54"/>
      <c r="E2" s="54"/>
      <c r="F2" s="54"/>
      <c r="G2" s="54"/>
      <c r="H2" s="54"/>
      <c r="I2" s="54"/>
      <c r="J2" s="54"/>
      <c r="K2" s="54"/>
      <c r="L2" s="54"/>
      <c r="M2" s="54"/>
      <c r="N2" s="54"/>
    </row>
    <row r="3" customFormat="false" ht="30" hidden="false" customHeight="true" outlineLevel="0" collapsed="false">
      <c r="A3" s="65" t="s">
        <v>116</v>
      </c>
      <c r="B3" s="65" t="s">
        <v>117</v>
      </c>
      <c r="C3" s="65" t="s">
        <v>145</v>
      </c>
      <c r="D3" s="65" t="s">
        <v>146</v>
      </c>
      <c r="E3" s="65" t="s">
        <v>147</v>
      </c>
      <c r="F3" s="65" t="s">
        <v>148</v>
      </c>
      <c r="G3" s="65" t="s">
        <v>149</v>
      </c>
      <c r="H3" s="65" t="s">
        <v>150</v>
      </c>
      <c r="I3" s="65" t="s">
        <v>151</v>
      </c>
      <c r="J3" s="65" t="s">
        <v>152</v>
      </c>
      <c r="K3" s="65" t="s">
        <v>153</v>
      </c>
      <c r="L3" s="65" t="s">
        <v>154</v>
      </c>
      <c r="M3" s="65" t="s">
        <v>155</v>
      </c>
      <c r="N3" s="65" t="s">
        <v>128</v>
      </c>
    </row>
    <row r="4" customFormat="false" ht="15" hidden="false" customHeight="true" outlineLevel="0" collapsed="false">
      <c r="A4" s="101" t="n">
        <f aca="false">4-3</f>
        <v>1</v>
      </c>
      <c r="B4" s="102"/>
      <c r="C4" s="102"/>
      <c r="D4" s="102"/>
      <c r="E4" s="102"/>
      <c r="F4" s="96"/>
      <c r="G4" s="103"/>
      <c r="H4" s="103"/>
      <c r="I4" s="103"/>
      <c r="J4" s="104" t="str">
        <f aca="false">IF(AND(I4=0,G4=0,I4=""),"",I4-G4)</f>
        <v/>
      </c>
      <c r="K4" s="96"/>
      <c r="L4" s="105" t="str">
        <f aca="false">IF(K4="","",IF(OR(K4="ST",K4="Short-term"),"H",IF(OR(K4="LT",K4="Long-term"),"K","")))</f>
        <v/>
      </c>
      <c r="M4" s="96"/>
      <c r="N4" s="102"/>
    </row>
    <row r="5" customFormat="false" ht="15" hidden="false" customHeight="true" outlineLevel="0" collapsed="false">
      <c r="A5" s="101" t="n">
        <f aca="false">5-3</f>
        <v>2</v>
      </c>
      <c r="B5" s="102"/>
      <c r="C5" s="102"/>
      <c r="D5" s="102"/>
      <c r="E5" s="102"/>
      <c r="F5" s="96"/>
      <c r="G5" s="103"/>
      <c r="H5" s="103"/>
      <c r="I5" s="103"/>
      <c r="J5" s="104" t="str">
        <f aca="false">IF(AND(I5=0,G5=0,I5=""),"",I5-G5)</f>
        <v/>
      </c>
      <c r="K5" s="96"/>
      <c r="L5" s="105" t="str">
        <f aca="false">IF(K5="","",IF(OR(K5="ST",K5="Short-term"),"H",IF(OR(K5="LT",K5="Long-term"),"K","")))</f>
        <v/>
      </c>
      <c r="M5" s="96"/>
      <c r="N5" s="102"/>
    </row>
    <row r="6" customFormat="false" ht="15" hidden="false" customHeight="true" outlineLevel="0" collapsed="false">
      <c r="A6" s="101" t="n">
        <f aca="false">6-3</f>
        <v>3</v>
      </c>
      <c r="B6" s="102"/>
      <c r="C6" s="102"/>
      <c r="D6" s="102"/>
      <c r="E6" s="102"/>
      <c r="F6" s="96"/>
      <c r="G6" s="103"/>
      <c r="H6" s="103"/>
      <c r="I6" s="103"/>
      <c r="J6" s="104" t="str">
        <f aca="false">IF(AND(I6=0,G6=0,I6=""),"",I6-G6)</f>
        <v/>
      </c>
      <c r="K6" s="96"/>
      <c r="L6" s="105" t="str">
        <f aca="false">IF(K6="","",IF(OR(K6="ST",K6="Short-term"),"H",IF(OR(K6="LT",K6="Long-term"),"K","")))</f>
        <v/>
      </c>
      <c r="M6" s="96"/>
      <c r="N6" s="102"/>
    </row>
    <row r="7" customFormat="false" ht="15" hidden="false" customHeight="true" outlineLevel="0" collapsed="false">
      <c r="A7" s="101" t="n">
        <f aca="false">7-3</f>
        <v>4</v>
      </c>
      <c r="B7" s="102"/>
      <c r="C7" s="102"/>
      <c r="D7" s="102"/>
      <c r="E7" s="102"/>
      <c r="F7" s="96"/>
      <c r="G7" s="103"/>
      <c r="H7" s="103"/>
      <c r="I7" s="103"/>
      <c r="J7" s="104" t="str">
        <f aca="false">IF(AND(I7=0,G7=0,I7=""),"",I7-G7)</f>
        <v/>
      </c>
      <c r="K7" s="96"/>
      <c r="L7" s="105" t="str">
        <f aca="false">IF(K7="","",IF(OR(K7="ST",K7="Short-term"),"H",IF(OR(K7="LT",K7="Long-term"),"K","")))</f>
        <v/>
      </c>
      <c r="M7" s="96"/>
      <c r="N7" s="102"/>
    </row>
    <row r="8" customFormat="false" ht="15" hidden="false" customHeight="true" outlineLevel="0" collapsed="false">
      <c r="A8" s="101" t="n">
        <f aca="false">8-3</f>
        <v>5</v>
      </c>
      <c r="B8" s="102"/>
      <c r="C8" s="102"/>
      <c r="D8" s="102"/>
      <c r="E8" s="102"/>
      <c r="F8" s="96"/>
      <c r="G8" s="103"/>
      <c r="H8" s="103"/>
      <c r="I8" s="103"/>
      <c r="J8" s="104" t="str">
        <f aca="false">IF(AND(I8=0,G8=0,I8=""),"",I8-G8)</f>
        <v/>
      </c>
      <c r="K8" s="96"/>
      <c r="L8" s="105" t="str">
        <f aca="false">IF(K8="","",IF(OR(K8="ST",K8="Short-term"),"H",IF(OR(K8="LT",K8="Long-term"),"K","")))</f>
        <v/>
      </c>
      <c r="M8" s="96"/>
      <c r="N8" s="102"/>
    </row>
    <row r="9" customFormat="false" ht="15" hidden="false" customHeight="true" outlineLevel="0" collapsed="false">
      <c r="A9" s="101" t="n">
        <f aca="false">9-3</f>
        <v>6</v>
      </c>
      <c r="B9" s="102"/>
      <c r="C9" s="102"/>
      <c r="D9" s="102"/>
      <c r="E9" s="102"/>
      <c r="F9" s="96"/>
      <c r="G9" s="103"/>
      <c r="H9" s="103"/>
      <c r="I9" s="103"/>
      <c r="J9" s="104" t="str">
        <f aca="false">IF(AND(I9=0,G9=0,I9=""),"",I9-G9)</f>
        <v/>
      </c>
      <c r="K9" s="96"/>
      <c r="L9" s="105" t="str">
        <f aca="false">IF(K9="","",IF(OR(K9="ST",K9="Short-term"),"H",IF(OR(K9="LT",K9="Long-term"),"K","")))</f>
        <v/>
      </c>
      <c r="M9" s="96"/>
      <c r="N9" s="102"/>
    </row>
    <row r="10" customFormat="false" ht="15" hidden="false" customHeight="true" outlineLevel="0" collapsed="false">
      <c r="A10" s="101" t="n">
        <f aca="false">10-3</f>
        <v>7</v>
      </c>
      <c r="B10" s="102"/>
      <c r="C10" s="102"/>
      <c r="D10" s="102"/>
      <c r="E10" s="102"/>
      <c r="F10" s="96"/>
      <c r="G10" s="103"/>
      <c r="H10" s="103"/>
      <c r="I10" s="103"/>
      <c r="J10" s="104" t="str">
        <f aca="false">IF(AND(I10=0,G10=0,I10=""),"",I10-G10)</f>
        <v/>
      </c>
      <c r="K10" s="96"/>
      <c r="L10" s="105" t="str">
        <f aca="false">IF(K10="","",IF(OR(K10="ST",K10="Short-term"),"H",IF(OR(K10="LT",K10="Long-term"),"K","")))</f>
        <v/>
      </c>
      <c r="M10" s="96"/>
      <c r="N10" s="102"/>
    </row>
    <row r="11" customFormat="false" ht="15" hidden="false" customHeight="true" outlineLevel="0" collapsed="false">
      <c r="A11" s="101" t="n">
        <f aca="false">11-3</f>
        <v>8</v>
      </c>
      <c r="B11" s="102"/>
      <c r="C11" s="102"/>
      <c r="D11" s="102"/>
      <c r="E11" s="102"/>
      <c r="F11" s="96"/>
      <c r="G11" s="103"/>
      <c r="H11" s="103"/>
      <c r="I11" s="103"/>
      <c r="J11" s="104" t="str">
        <f aca="false">IF(AND(I11=0,G11=0,I11=""),"",I11-G11)</f>
        <v/>
      </c>
      <c r="K11" s="96"/>
      <c r="L11" s="105" t="str">
        <f aca="false">IF(K11="","",IF(OR(K11="ST",K11="Short-term"),"H",IF(OR(K11="LT",K11="Long-term"),"K","")))</f>
        <v/>
      </c>
      <c r="M11" s="96"/>
      <c r="N11" s="102"/>
    </row>
    <row r="12" customFormat="false" ht="15" hidden="false" customHeight="true" outlineLevel="0" collapsed="false">
      <c r="A12" s="101" t="n">
        <f aca="false">12-3</f>
        <v>9</v>
      </c>
      <c r="B12" s="102"/>
      <c r="C12" s="102"/>
      <c r="D12" s="102"/>
      <c r="E12" s="102"/>
      <c r="F12" s="96"/>
      <c r="G12" s="103"/>
      <c r="H12" s="103"/>
      <c r="I12" s="103"/>
      <c r="J12" s="104" t="str">
        <f aca="false">IF(AND(I12=0,G12=0,I12=""),"",I12-G12)</f>
        <v/>
      </c>
      <c r="K12" s="96"/>
      <c r="L12" s="105" t="str">
        <f aca="false">IF(K12="","",IF(OR(K12="ST",K12="Short-term"),"H",IF(OR(K12="LT",K12="Long-term"),"K","")))</f>
        <v/>
      </c>
      <c r="M12" s="96"/>
      <c r="N12" s="102"/>
    </row>
    <row r="13" customFormat="false" ht="15" hidden="false" customHeight="true" outlineLevel="0" collapsed="false">
      <c r="A13" s="101" t="n">
        <f aca="false">13-3</f>
        <v>10</v>
      </c>
      <c r="B13" s="102"/>
      <c r="C13" s="102"/>
      <c r="D13" s="102"/>
      <c r="E13" s="102"/>
      <c r="F13" s="96"/>
      <c r="G13" s="103"/>
      <c r="H13" s="103"/>
      <c r="I13" s="103"/>
      <c r="J13" s="104" t="str">
        <f aca="false">IF(AND(I13=0,G13=0,I13=""),"",I13-G13)</f>
        <v/>
      </c>
      <c r="K13" s="96"/>
      <c r="L13" s="105" t="str">
        <f aca="false">IF(K13="","",IF(OR(K13="ST",K13="Short-term"),"H",IF(OR(K13="LT",K13="Long-term"),"K","")))</f>
        <v/>
      </c>
      <c r="M13" s="96"/>
      <c r="N13" s="102"/>
    </row>
    <row r="14" customFormat="false" ht="15" hidden="false" customHeight="true" outlineLevel="0" collapsed="false">
      <c r="A14" s="101" t="n">
        <f aca="false">14-3</f>
        <v>11</v>
      </c>
      <c r="B14" s="102"/>
      <c r="C14" s="102"/>
      <c r="D14" s="102"/>
      <c r="E14" s="102"/>
      <c r="F14" s="96"/>
      <c r="G14" s="103"/>
      <c r="H14" s="103"/>
      <c r="I14" s="103"/>
      <c r="J14" s="104" t="str">
        <f aca="false">IF(AND(I14=0,G14=0,I14=""),"",I14-G14)</f>
        <v/>
      </c>
      <c r="K14" s="96"/>
      <c r="L14" s="105" t="str">
        <f aca="false">IF(K14="","",IF(OR(K14="ST",K14="Short-term"),"H",IF(OR(K14="LT",K14="Long-term"),"K","")))</f>
        <v/>
      </c>
      <c r="M14" s="96"/>
      <c r="N14" s="102"/>
    </row>
    <row r="15" customFormat="false" ht="15" hidden="false" customHeight="true" outlineLevel="0" collapsed="false">
      <c r="A15" s="101" t="n">
        <f aca="false">15-3</f>
        <v>12</v>
      </c>
      <c r="B15" s="102"/>
      <c r="C15" s="102"/>
      <c r="D15" s="102"/>
      <c r="E15" s="102"/>
      <c r="F15" s="96"/>
      <c r="G15" s="103"/>
      <c r="H15" s="103"/>
      <c r="I15" s="103"/>
      <c r="J15" s="104" t="str">
        <f aca="false">IF(AND(I15=0,G15=0,I15=""),"",I15-G15)</f>
        <v/>
      </c>
      <c r="K15" s="96"/>
      <c r="L15" s="105" t="str">
        <f aca="false">IF(K15="","",IF(OR(K15="ST",K15="Short-term"),"H",IF(OR(K15="LT",K15="Long-term"),"K","")))</f>
        <v/>
      </c>
      <c r="M15" s="96"/>
      <c r="N15" s="102"/>
    </row>
    <row r="16" customFormat="false" ht="15" hidden="false" customHeight="true" outlineLevel="0" collapsed="false">
      <c r="A16" s="101" t="n">
        <f aca="false">16-3</f>
        <v>13</v>
      </c>
      <c r="B16" s="102"/>
      <c r="C16" s="102"/>
      <c r="D16" s="102"/>
      <c r="E16" s="102"/>
      <c r="F16" s="96"/>
      <c r="G16" s="103"/>
      <c r="H16" s="103"/>
      <c r="I16" s="103"/>
      <c r="J16" s="104" t="str">
        <f aca="false">IF(AND(I16=0,G16=0,I16=""),"",I16-G16)</f>
        <v/>
      </c>
      <c r="K16" s="96"/>
      <c r="L16" s="105" t="str">
        <f aca="false">IF(K16="","",IF(OR(K16="ST",K16="Short-term"),"H",IF(OR(K16="LT",K16="Long-term"),"K","")))</f>
        <v/>
      </c>
      <c r="M16" s="96"/>
      <c r="N16" s="102"/>
    </row>
    <row r="17" customFormat="false" ht="15" hidden="false" customHeight="true" outlineLevel="0" collapsed="false">
      <c r="A17" s="101" t="n">
        <f aca="false">17-3</f>
        <v>14</v>
      </c>
      <c r="B17" s="102"/>
      <c r="C17" s="102"/>
      <c r="D17" s="102"/>
      <c r="E17" s="102"/>
      <c r="F17" s="96"/>
      <c r="G17" s="103"/>
      <c r="H17" s="103"/>
      <c r="I17" s="103"/>
      <c r="J17" s="104" t="str">
        <f aca="false">IF(AND(I17=0,G17=0,I17=""),"",I17-G17)</f>
        <v/>
      </c>
      <c r="K17" s="96"/>
      <c r="L17" s="105" t="str">
        <f aca="false">IF(K17="","",IF(OR(K17="ST",K17="Short-term"),"H",IF(OR(K17="LT",K17="Long-term"),"K","")))</f>
        <v/>
      </c>
      <c r="M17" s="96"/>
      <c r="N17" s="102"/>
    </row>
    <row r="18" customFormat="false" ht="15" hidden="false" customHeight="true" outlineLevel="0" collapsed="false">
      <c r="A18" s="101" t="n">
        <f aca="false">18-3</f>
        <v>15</v>
      </c>
      <c r="B18" s="102"/>
      <c r="C18" s="102"/>
      <c r="D18" s="102"/>
      <c r="E18" s="102"/>
      <c r="F18" s="96"/>
      <c r="G18" s="103"/>
      <c r="H18" s="103"/>
      <c r="I18" s="103"/>
      <c r="J18" s="104" t="str">
        <f aca="false">IF(AND(I18=0,G18=0,I18=""),"",I18-G18)</f>
        <v/>
      </c>
      <c r="K18" s="96"/>
      <c r="L18" s="105" t="str">
        <f aca="false">IF(K18="","",IF(OR(K18="ST",K18="Short-term"),"H",IF(OR(K18="LT",K18="Long-term"),"K","")))</f>
        <v/>
      </c>
      <c r="M18" s="96"/>
      <c r="N18" s="102"/>
    </row>
    <row r="19" customFormat="false" ht="15" hidden="false" customHeight="true" outlineLevel="0" collapsed="false">
      <c r="A19" s="101" t="n">
        <f aca="false">19-3</f>
        <v>16</v>
      </c>
      <c r="B19" s="102"/>
      <c r="C19" s="102"/>
      <c r="D19" s="102"/>
      <c r="E19" s="102"/>
      <c r="F19" s="96"/>
      <c r="G19" s="103"/>
      <c r="H19" s="103"/>
      <c r="I19" s="103"/>
      <c r="J19" s="104" t="str">
        <f aca="false">IF(AND(I19=0,G19=0,I19=""),"",I19-G19)</f>
        <v/>
      </c>
      <c r="K19" s="96"/>
      <c r="L19" s="105" t="str">
        <f aca="false">IF(K19="","",IF(OR(K19="ST",K19="Short-term"),"H",IF(OR(K19="LT",K19="Long-term"),"K","")))</f>
        <v/>
      </c>
      <c r="M19" s="96"/>
      <c r="N19" s="102"/>
    </row>
    <row r="20" customFormat="false" ht="15" hidden="false" customHeight="true" outlineLevel="0" collapsed="false">
      <c r="A20" s="101" t="n">
        <f aca="false">20-3</f>
        <v>17</v>
      </c>
      <c r="B20" s="102"/>
      <c r="C20" s="102"/>
      <c r="D20" s="102"/>
      <c r="E20" s="102"/>
      <c r="F20" s="96"/>
      <c r="G20" s="103"/>
      <c r="H20" s="103"/>
      <c r="I20" s="103"/>
      <c r="J20" s="104" t="str">
        <f aca="false">IF(AND(I20=0,G20=0,I20=""),"",I20-G20)</f>
        <v/>
      </c>
      <c r="K20" s="96"/>
      <c r="L20" s="105" t="str">
        <f aca="false">IF(K20="","",IF(OR(K20="ST",K20="Short-term"),"H",IF(OR(K20="LT",K20="Long-term"),"K","")))</f>
        <v/>
      </c>
      <c r="M20" s="96"/>
      <c r="N20" s="102"/>
    </row>
    <row r="21" customFormat="false" ht="15" hidden="false" customHeight="true" outlineLevel="0" collapsed="false">
      <c r="A21" s="101" t="n">
        <f aca="false">21-3</f>
        <v>18</v>
      </c>
      <c r="B21" s="102"/>
      <c r="C21" s="102"/>
      <c r="D21" s="102"/>
      <c r="E21" s="102"/>
      <c r="F21" s="96"/>
      <c r="G21" s="103"/>
      <c r="H21" s="103"/>
      <c r="I21" s="103"/>
      <c r="J21" s="104" t="str">
        <f aca="false">IF(AND(I21=0,G21=0,I21=""),"",I21-G21)</f>
        <v/>
      </c>
      <c r="K21" s="96"/>
      <c r="L21" s="105" t="str">
        <f aca="false">IF(K21="","",IF(OR(K21="ST",K21="Short-term"),"H",IF(OR(K21="LT",K21="Long-term"),"K","")))</f>
        <v/>
      </c>
      <c r="M21" s="96"/>
      <c r="N21" s="102"/>
    </row>
    <row r="22" customFormat="false" ht="15" hidden="false" customHeight="true" outlineLevel="0" collapsed="false">
      <c r="A22" s="101" t="n">
        <f aca="false">22-3</f>
        <v>19</v>
      </c>
      <c r="B22" s="102"/>
      <c r="C22" s="102"/>
      <c r="D22" s="102"/>
      <c r="E22" s="102"/>
      <c r="F22" s="96"/>
      <c r="G22" s="103"/>
      <c r="H22" s="103"/>
      <c r="I22" s="103"/>
      <c r="J22" s="104" t="str">
        <f aca="false">IF(AND(I22=0,G22=0,I22=""),"",I22-G22)</f>
        <v/>
      </c>
      <c r="K22" s="96"/>
      <c r="L22" s="105" t="str">
        <f aca="false">IF(K22="","",IF(OR(K22="ST",K22="Short-term"),"H",IF(OR(K22="LT",K22="Long-term"),"K","")))</f>
        <v/>
      </c>
      <c r="M22" s="96"/>
      <c r="N22" s="102"/>
    </row>
    <row r="23" customFormat="false" ht="15" hidden="false" customHeight="true" outlineLevel="0" collapsed="false">
      <c r="A23" s="101" t="n">
        <f aca="false">23-3</f>
        <v>20</v>
      </c>
      <c r="B23" s="102"/>
      <c r="C23" s="102"/>
      <c r="D23" s="102"/>
      <c r="E23" s="102"/>
      <c r="F23" s="96"/>
      <c r="G23" s="103"/>
      <c r="H23" s="103"/>
      <c r="I23" s="103"/>
      <c r="J23" s="104" t="str">
        <f aca="false">IF(AND(I23=0,G23=0,I23=""),"",I23-G23)</f>
        <v/>
      </c>
      <c r="K23" s="96"/>
      <c r="L23" s="105" t="str">
        <f aca="false">IF(K23="","",IF(OR(K23="ST",K23="Short-term"),"H",IF(OR(K23="LT",K23="Long-term"),"K","")))</f>
        <v/>
      </c>
      <c r="M23" s="96"/>
      <c r="N23" s="102"/>
    </row>
    <row r="24" customFormat="false" ht="15" hidden="false" customHeight="true" outlineLevel="0" collapsed="false">
      <c r="A24" s="101" t="n">
        <f aca="false">24-3</f>
        <v>21</v>
      </c>
      <c r="B24" s="102"/>
      <c r="C24" s="102"/>
      <c r="D24" s="102"/>
      <c r="E24" s="102"/>
      <c r="F24" s="96"/>
      <c r="G24" s="103"/>
      <c r="H24" s="103"/>
      <c r="I24" s="103"/>
      <c r="J24" s="104" t="str">
        <f aca="false">IF(AND(I24=0,G24=0,I24=""),"",I24-G24)</f>
        <v/>
      </c>
      <c r="K24" s="96"/>
      <c r="L24" s="105" t="str">
        <f aca="false">IF(K24="","",IF(OR(K24="ST",K24="Short-term"),"H",IF(OR(K24="LT",K24="Long-term"),"K","")))</f>
        <v/>
      </c>
      <c r="M24" s="96"/>
      <c r="N24" s="102"/>
    </row>
    <row r="25" customFormat="false" ht="15" hidden="false" customHeight="true" outlineLevel="0" collapsed="false">
      <c r="A25" s="101" t="n">
        <f aca="false">25-3</f>
        <v>22</v>
      </c>
      <c r="B25" s="102"/>
      <c r="C25" s="102"/>
      <c r="D25" s="102"/>
      <c r="E25" s="102"/>
      <c r="F25" s="96"/>
      <c r="G25" s="103"/>
      <c r="H25" s="103"/>
      <c r="I25" s="103"/>
      <c r="J25" s="104" t="str">
        <f aca="false">IF(AND(I25=0,G25=0,I25=""),"",I25-G25)</f>
        <v/>
      </c>
      <c r="K25" s="96"/>
      <c r="L25" s="105" t="str">
        <f aca="false">IF(K25="","",IF(OR(K25="ST",K25="Short-term"),"H",IF(OR(K25="LT",K25="Long-term"),"K","")))</f>
        <v/>
      </c>
      <c r="M25" s="96"/>
      <c r="N25" s="102"/>
    </row>
    <row r="26" customFormat="false" ht="15" hidden="false" customHeight="true" outlineLevel="0" collapsed="false">
      <c r="A26" s="101" t="n">
        <f aca="false">26-3</f>
        <v>23</v>
      </c>
      <c r="B26" s="102"/>
      <c r="C26" s="102"/>
      <c r="D26" s="102"/>
      <c r="E26" s="102"/>
      <c r="F26" s="96"/>
      <c r="G26" s="103"/>
      <c r="H26" s="103"/>
      <c r="I26" s="103"/>
      <c r="J26" s="104" t="str">
        <f aca="false">IF(AND(I26=0,G26=0,I26=""),"",I26-G26)</f>
        <v/>
      </c>
      <c r="K26" s="96"/>
      <c r="L26" s="105" t="str">
        <f aca="false">IF(K26="","",IF(OR(K26="ST",K26="Short-term"),"H",IF(OR(K26="LT",K26="Long-term"),"K","")))</f>
        <v/>
      </c>
      <c r="M26" s="96"/>
      <c r="N26" s="102"/>
    </row>
    <row r="27" customFormat="false" ht="15" hidden="false" customHeight="true" outlineLevel="0" collapsed="false">
      <c r="A27" s="101" t="n">
        <f aca="false">27-3</f>
        <v>24</v>
      </c>
      <c r="B27" s="102"/>
      <c r="C27" s="102"/>
      <c r="D27" s="102"/>
      <c r="E27" s="102"/>
      <c r="F27" s="96"/>
      <c r="G27" s="103"/>
      <c r="H27" s="103"/>
      <c r="I27" s="103"/>
      <c r="J27" s="104" t="str">
        <f aca="false">IF(AND(I27=0,G27=0,I27=""),"",I27-G27)</f>
        <v/>
      </c>
      <c r="K27" s="96"/>
      <c r="L27" s="105" t="str">
        <f aca="false">IF(K27="","",IF(OR(K27="ST",K27="Short-term"),"H",IF(OR(K27="LT",K27="Long-term"),"K","")))</f>
        <v/>
      </c>
      <c r="M27" s="96"/>
      <c r="N27" s="102"/>
    </row>
    <row r="28" customFormat="false" ht="15" hidden="false" customHeight="true" outlineLevel="0" collapsed="false">
      <c r="A28" s="101" t="n">
        <f aca="false">28-3</f>
        <v>25</v>
      </c>
      <c r="B28" s="102"/>
      <c r="C28" s="102"/>
      <c r="D28" s="102"/>
      <c r="E28" s="102"/>
      <c r="F28" s="96"/>
      <c r="G28" s="103"/>
      <c r="H28" s="103"/>
      <c r="I28" s="103"/>
      <c r="J28" s="104" t="str">
        <f aca="false">IF(AND(I28=0,G28=0,I28=""),"",I28-G28)</f>
        <v/>
      </c>
      <c r="K28" s="96"/>
      <c r="L28" s="105" t="str">
        <f aca="false">IF(K28="","",IF(OR(K28="ST",K28="Short-term"),"H",IF(OR(K28="LT",K28="Long-term"),"K","")))</f>
        <v/>
      </c>
      <c r="M28" s="96"/>
      <c r="N28" s="102"/>
    </row>
    <row r="29" customFormat="false" ht="15" hidden="false" customHeight="true" outlineLevel="0" collapsed="false">
      <c r="A29" s="101" t="n">
        <f aca="false">29-3</f>
        <v>26</v>
      </c>
      <c r="B29" s="102"/>
      <c r="C29" s="102"/>
      <c r="D29" s="102"/>
      <c r="E29" s="102"/>
      <c r="F29" s="96"/>
      <c r="G29" s="103"/>
      <c r="H29" s="103"/>
      <c r="I29" s="103"/>
      <c r="J29" s="104" t="str">
        <f aca="false">IF(AND(I29=0,G29=0,I29=""),"",I29-G29)</f>
        <v/>
      </c>
      <c r="K29" s="96"/>
      <c r="L29" s="105" t="str">
        <f aca="false">IF(K29="","",IF(OR(K29="ST",K29="Short-term"),"H",IF(OR(K29="LT",K29="Long-term"),"K","")))</f>
        <v/>
      </c>
      <c r="M29" s="96"/>
      <c r="N29" s="102"/>
    </row>
    <row r="30" customFormat="false" ht="15" hidden="false" customHeight="true" outlineLevel="0" collapsed="false">
      <c r="A30" s="101" t="n">
        <f aca="false">30-3</f>
        <v>27</v>
      </c>
      <c r="B30" s="102"/>
      <c r="C30" s="102"/>
      <c r="D30" s="102"/>
      <c r="E30" s="102"/>
      <c r="F30" s="96"/>
      <c r="G30" s="103"/>
      <c r="H30" s="103"/>
      <c r="I30" s="103"/>
      <c r="J30" s="104" t="str">
        <f aca="false">IF(AND(I30=0,G30=0,I30=""),"",I30-G30)</f>
        <v/>
      </c>
      <c r="K30" s="96"/>
      <c r="L30" s="105" t="str">
        <f aca="false">IF(K30="","",IF(OR(K30="ST",K30="Short-term"),"H",IF(OR(K30="LT",K30="Long-term"),"K","")))</f>
        <v/>
      </c>
      <c r="M30" s="96"/>
      <c r="N30" s="102"/>
    </row>
    <row r="31" customFormat="false" ht="15" hidden="false" customHeight="true" outlineLevel="0" collapsed="false">
      <c r="A31" s="101" t="n">
        <f aca="false">31-3</f>
        <v>28</v>
      </c>
      <c r="B31" s="102"/>
      <c r="C31" s="102"/>
      <c r="D31" s="102"/>
      <c r="E31" s="102"/>
      <c r="F31" s="96"/>
      <c r="G31" s="103"/>
      <c r="H31" s="103"/>
      <c r="I31" s="103"/>
      <c r="J31" s="104" t="str">
        <f aca="false">IF(AND(I31=0,G31=0,I31=""),"",I31-G31)</f>
        <v/>
      </c>
      <c r="K31" s="96"/>
      <c r="L31" s="105" t="str">
        <f aca="false">IF(K31="","",IF(OR(K31="ST",K31="Short-term"),"H",IF(OR(K31="LT",K31="Long-term"),"K","")))</f>
        <v/>
      </c>
      <c r="M31" s="96"/>
      <c r="N31" s="102"/>
    </row>
    <row r="32" customFormat="false" ht="15" hidden="false" customHeight="true" outlineLevel="0" collapsed="false">
      <c r="A32" s="101" t="n">
        <f aca="false">32-3</f>
        <v>29</v>
      </c>
      <c r="B32" s="102"/>
      <c r="C32" s="102"/>
      <c r="D32" s="102"/>
      <c r="E32" s="102"/>
      <c r="F32" s="96"/>
      <c r="G32" s="103"/>
      <c r="H32" s="103"/>
      <c r="I32" s="103"/>
      <c r="J32" s="104" t="str">
        <f aca="false">IF(AND(I32=0,G32=0,I32=""),"",I32-G32)</f>
        <v/>
      </c>
      <c r="K32" s="96"/>
      <c r="L32" s="105" t="str">
        <f aca="false">IF(K32="","",IF(OR(K32="ST",K32="Short-term"),"H",IF(OR(K32="LT",K32="Long-term"),"K","")))</f>
        <v/>
      </c>
      <c r="M32" s="96"/>
      <c r="N32" s="102"/>
    </row>
    <row r="33" customFormat="false" ht="15" hidden="false" customHeight="true" outlineLevel="0" collapsed="false">
      <c r="A33" s="101" t="n">
        <f aca="false">33-3</f>
        <v>30</v>
      </c>
      <c r="B33" s="102"/>
      <c r="C33" s="102"/>
      <c r="D33" s="102"/>
      <c r="E33" s="102"/>
      <c r="F33" s="96"/>
      <c r="G33" s="103"/>
      <c r="H33" s="103"/>
      <c r="I33" s="103"/>
      <c r="J33" s="104" t="str">
        <f aca="false">IF(AND(I33=0,G33=0,I33=""),"",I33-G33)</f>
        <v/>
      </c>
      <c r="K33" s="96"/>
      <c r="L33" s="105" t="str">
        <f aca="false">IF(K33="","",IF(OR(K33="ST",K33="Short-term"),"H",IF(OR(K33="LT",K33="Long-term"),"K","")))</f>
        <v/>
      </c>
      <c r="M33" s="96"/>
      <c r="N33" s="102"/>
    </row>
    <row r="34" customFormat="false" ht="15" hidden="false" customHeight="true" outlineLevel="0" collapsed="false">
      <c r="A34" s="101" t="n">
        <f aca="false">34-3</f>
        <v>31</v>
      </c>
      <c r="B34" s="102"/>
      <c r="C34" s="102"/>
      <c r="D34" s="102"/>
      <c r="E34" s="102"/>
      <c r="F34" s="96"/>
      <c r="G34" s="103"/>
      <c r="H34" s="103"/>
      <c r="I34" s="103"/>
      <c r="J34" s="104" t="str">
        <f aca="false">IF(AND(I34=0,G34=0,I34=""),"",I34-G34)</f>
        <v/>
      </c>
      <c r="K34" s="96"/>
      <c r="L34" s="105" t="str">
        <f aca="false">IF(K34="","",IF(OR(K34="ST",K34="Short-term"),"H",IF(OR(K34="LT",K34="Long-term"),"K","")))</f>
        <v/>
      </c>
      <c r="M34" s="96"/>
      <c r="N34" s="102"/>
    </row>
    <row r="35" customFormat="false" ht="15" hidden="false" customHeight="true" outlineLevel="0" collapsed="false">
      <c r="A35" s="101" t="n">
        <f aca="false">35-3</f>
        <v>32</v>
      </c>
      <c r="B35" s="102"/>
      <c r="C35" s="102"/>
      <c r="D35" s="102"/>
      <c r="E35" s="102"/>
      <c r="F35" s="96"/>
      <c r="G35" s="103"/>
      <c r="H35" s="103"/>
      <c r="I35" s="103"/>
      <c r="J35" s="104" t="str">
        <f aca="false">IF(AND(I35=0,G35=0,I35=""),"",I35-G35)</f>
        <v/>
      </c>
      <c r="K35" s="96"/>
      <c r="L35" s="105" t="str">
        <f aca="false">IF(K35="","",IF(OR(K35="ST",K35="Short-term"),"H",IF(OR(K35="LT",K35="Long-term"),"K","")))</f>
        <v/>
      </c>
      <c r="M35" s="96"/>
      <c r="N35" s="102"/>
    </row>
    <row r="36" customFormat="false" ht="15" hidden="false" customHeight="true" outlineLevel="0" collapsed="false">
      <c r="A36" s="101" t="n">
        <f aca="false">36-3</f>
        <v>33</v>
      </c>
      <c r="B36" s="102"/>
      <c r="C36" s="102"/>
      <c r="D36" s="102"/>
      <c r="E36" s="102"/>
      <c r="F36" s="96"/>
      <c r="G36" s="103"/>
      <c r="H36" s="103"/>
      <c r="I36" s="103"/>
      <c r="J36" s="104" t="str">
        <f aca="false">IF(AND(I36=0,G36=0,I36=""),"",I36-G36)</f>
        <v/>
      </c>
      <c r="K36" s="96"/>
      <c r="L36" s="105" t="str">
        <f aca="false">IF(K36="","",IF(OR(K36="ST",K36="Short-term"),"H",IF(OR(K36="LT",K36="Long-term"),"K","")))</f>
        <v/>
      </c>
      <c r="M36" s="96"/>
      <c r="N36" s="102"/>
    </row>
    <row r="37" customFormat="false" ht="15" hidden="false" customHeight="true" outlineLevel="0" collapsed="false">
      <c r="A37" s="101" t="n">
        <f aca="false">37-3</f>
        <v>34</v>
      </c>
      <c r="B37" s="102"/>
      <c r="C37" s="102"/>
      <c r="D37" s="102"/>
      <c r="E37" s="102"/>
      <c r="F37" s="96"/>
      <c r="G37" s="103"/>
      <c r="H37" s="103"/>
      <c r="I37" s="103"/>
      <c r="J37" s="104" t="str">
        <f aca="false">IF(AND(I37=0,G37=0,I37=""),"",I37-G37)</f>
        <v/>
      </c>
      <c r="K37" s="96"/>
      <c r="L37" s="105" t="str">
        <f aca="false">IF(K37="","",IF(OR(K37="ST",K37="Short-term"),"H",IF(OR(K37="LT",K37="Long-term"),"K","")))</f>
        <v/>
      </c>
      <c r="M37" s="96"/>
      <c r="N37" s="102"/>
    </row>
    <row r="38" customFormat="false" ht="15" hidden="false" customHeight="true" outlineLevel="0" collapsed="false">
      <c r="A38" s="101" t="n">
        <f aca="false">38-3</f>
        <v>35</v>
      </c>
      <c r="B38" s="102"/>
      <c r="C38" s="102"/>
      <c r="D38" s="102"/>
      <c r="E38" s="102"/>
      <c r="F38" s="96"/>
      <c r="G38" s="103"/>
      <c r="H38" s="103"/>
      <c r="I38" s="103"/>
      <c r="J38" s="104" t="str">
        <f aca="false">IF(AND(I38=0,G38=0,I38=""),"",I38-G38)</f>
        <v/>
      </c>
      <c r="K38" s="96"/>
      <c r="L38" s="105" t="str">
        <f aca="false">IF(K38="","",IF(OR(K38="ST",K38="Short-term"),"H",IF(OR(K38="LT",K38="Long-term"),"K","")))</f>
        <v/>
      </c>
      <c r="M38" s="96"/>
      <c r="N38" s="102"/>
    </row>
    <row r="39" customFormat="false" ht="15" hidden="false" customHeight="true" outlineLevel="0" collapsed="false">
      <c r="A39" s="101" t="n">
        <f aca="false">39-3</f>
        <v>36</v>
      </c>
      <c r="B39" s="102"/>
      <c r="C39" s="102"/>
      <c r="D39" s="102"/>
      <c r="E39" s="102"/>
      <c r="F39" s="96"/>
      <c r="G39" s="103"/>
      <c r="H39" s="103"/>
      <c r="I39" s="103"/>
      <c r="J39" s="104" t="str">
        <f aca="false">IF(AND(I39=0,G39=0,I39=""),"",I39-G39)</f>
        <v/>
      </c>
      <c r="K39" s="96"/>
      <c r="L39" s="105" t="str">
        <f aca="false">IF(K39="","",IF(OR(K39="ST",K39="Short-term"),"H",IF(OR(K39="LT",K39="Long-term"),"K","")))</f>
        <v/>
      </c>
      <c r="M39" s="96"/>
      <c r="N39" s="102"/>
    </row>
    <row r="40" customFormat="false" ht="15" hidden="false" customHeight="true" outlineLevel="0" collapsed="false">
      <c r="A40" s="101" t="n">
        <f aca="false">40-3</f>
        <v>37</v>
      </c>
      <c r="B40" s="102"/>
      <c r="C40" s="102"/>
      <c r="D40" s="102"/>
      <c r="E40" s="102"/>
      <c r="F40" s="96"/>
      <c r="G40" s="103"/>
      <c r="H40" s="103"/>
      <c r="I40" s="103"/>
      <c r="J40" s="104" t="str">
        <f aca="false">IF(AND(I40=0,G40=0,I40=""),"",I40-G40)</f>
        <v/>
      </c>
      <c r="K40" s="96"/>
      <c r="L40" s="105" t="str">
        <f aca="false">IF(K40="","",IF(OR(K40="ST",K40="Short-term"),"H",IF(OR(K40="LT",K40="Long-term"),"K","")))</f>
        <v/>
      </c>
      <c r="M40" s="96"/>
      <c r="N40" s="102"/>
    </row>
    <row r="41" customFormat="false" ht="15" hidden="false" customHeight="true" outlineLevel="0" collapsed="false">
      <c r="A41" s="101" t="n">
        <f aca="false">41-3</f>
        <v>38</v>
      </c>
      <c r="B41" s="102"/>
      <c r="C41" s="102"/>
      <c r="D41" s="102"/>
      <c r="E41" s="102"/>
      <c r="F41" s="96"/>
      <c r="G41" s="103"/>
      <c r="H41" s="103"/>
      <c r="I41" s="103"/>
      <c r="J41" s="104" t="str">
        <f aca="false">IF(AND(I41=0,G41=0,I41=""),"",I41-G41)</f>
        <v/>
      </c>
      <c r="K41" s="96"/>
      <c r="L41" s="105" t="str">
        <f aca="false">IF(K41="","",IF(OR(K41="ST",K41="Short-term"),"H",IF(OR(K41="LT",K41="Long-term"),"K","")))</f>
        <v/>
      </c>
      <c r="M41" s="96"/>
      <c r="N41" s="102"/>
    </row>
    <row r="42" customFormat="false" ht="15" hidden="false" customHeight="true" outlineLevel="0" collapsed="false">
      <c r="A42" s="101" t="n">
        <f aca="false">42-3</f>
        <v>39</v>
      </c>
      <c r="B42" s="102"/>
      <c r="C42" s="102"/>
      <c r="D42" s="102"/>
      <c r="E42" s="102"/>
      <c r="F42" s="96"/>
      <c r="G42" s="103"/>
      <c r="H42" s="103"/>
      <c r="I42" s="103"/>
      <c r="J42" s="104" t="str">
        <f aca="false">IF(AND(I42=0,G42=0,I42=""),"",I42-G42)</f>
        <v/>
      </c>
      <c r="K42" s="96"/>
      <c r="L42" s="105" t="str">
        <f aca="false">IF(K42="","",IF(OR(K42="ST",K42="Short-term"),"H",IF(OR(K42="LT",K42="Long-term"),"K","")))</f>
        <v/>
      </c>
      <c r="M42" s="96"/>
      <c r="N42" s="102"/>
    </row>
    <row r="43" customFormat="false" ht="15" hidden="false" customHeight="true" outlineLevel="0" collapsed="false">
      <c r="A43" s="101" t="n">
        <f aca="false">43-3</f>
        <v>40</v>
      </c>
      <c r="B43" s="102"/>
      <c r="C43" s="102"/>
      <c r="D43" s="102"/>
      <c r="E43" s="102"/>
      <c r="F43" s="96"/>
      <c r="G43" s="103"/>
      <c r="H43" s="103"/>
      <c r="I43" s="103"/>
      <c r="J43" s="104" t="str">
        <f aca="false">IF(AND(I43=0,G43=0,I43=""),"",I43-G43)</f>
        <v/>
      </c>
      <c r="K43" s="96"/>
      <c r="L43" s="105" t="str">
        <f aca="false">IF(K43="","",IF(OR(K43="ST",K43="Short-term"),"H",IF(OR(K43="LT",K43="Long-term"),"K","")))</f>
        <v/>
      </c>
      <c r="M43" s="96"/>
      <c r="N43" s="102"/>
    </row>
    <row r="44" customFormat="false" ht="15" hidden="false" customHeight="true" outlineLevel="0" collapsed="false">
      <c r="A44" s="101" t="n">
        <f aca="false">44-3</f>
        <v>41</v>
      </c>
      <c r="B44" s="102"/>
      <c r="C44" s="102"/>
      <c r="D44" s="102"/>
      <c r="E44" s="102"/>
      <c r="F44" s="96"/>
      <c r="G44" s="103"/>
      <c r="H44" s="103"/>
      <c r="I44" s="103"/>
      <c r="J44" s="104" t="str">
        <f aca="false">IF(AND(I44=0,G44=0,I44=""),"",I44-G44)</f>
        <v/>
      </c>
      <c r="K44" s="96"/>
      <c r="L44" s="105" t="str">
        <f aca="false">IF(K44="","",IF(OR(K44="ST",K44="Short-term"),"H",IF(OR(K44="LT",K44="Long-term"),"K","")))</f>
        <v/>
      </c>
      <c r="M44" s="96"/>
      <c r="N44" s="102"/>
    </row>
    <row r="45" customFormat="false" ht="15" hidden="false" customHeight="true" outlineLevel="0" collapsed="false">
      <c r="A45" s="101" t="n">
        <f aca="false">45-3</f>
        <v>42</v>
      </c>
      <c r="B45" s="102"/>
      <c r="C45" s="102"/>
      <c r="D45" s="102"/>
      <c r="E45" s="102"/>
      <c r="F45" s="96"/>
      <c r="G45" s="103"/>
      <c r="H45" s="103"/>
      <c r="I45" s="103"/>
      <c r="J45" s="104" t="str">
        <f aca="false">IF(AND(I45=0,G45=0,I45=""),"",I45-G45)</f>
        <v/>
      </c>
      <c r="K45" s="96"/>
      <c r="L45" s="105" t="str">
        <f aca="false">IF(K45="","",IF(OR(K45="ST",K45="Short-term"),"H",IF(OR(K45="LT",K45="Long-term"),"K","")))</f>
        <v/>
      </c>
      <c r="M45" s="96"/>
      <c r="N45" s="102"/>
    </row>
    <row r="46" customFormat="false" ht="15" hidden="false" customHeight="true" outlineLevel="0" collapsed="false">
      <c r="A46" s="101" t="n">
        <f aca="false">46-3</f>
        <v>43</v>
      </c>
      <c r="B46" s="102"/>
      <c r="C46" s="102"/>
      <c r="D46" s="102"/>
      <c r="E46" s="102"/>
      <c r="F46" s="96"/>
      <c r="G46" s="103"/>
      <c r="H46" s="103"/>
      <c r="I46" s="103"/>
      <c r="J46" s="104" t="str">
        <f aca="false">IF(AND(I46=0,G46=0,I46=""),"",I46-G46)</f>
        <v/>
      </c>
      <c r="K46" s="96"/>
      <c r="L46" s="105" t="str">
        <f aca="false">IF(K46="","",IF(OR(K46="ST",K46="Short-term"),"H",IF(OR(K46="LT",K46="Long-term"),"K","")))</f>
        <v/>
      </c>
      <c r="M46" s="96"/>
      <c r="N46" s="102"/>
    </row>
    <row r="47" customFormat="false" ht="15" hidden="false" customHeight="true" outlineLevel="0" collapsed="false">
      <c r="A47" s="101" t="n">
        <f aca="false">47-3</f>
        <v>44</v>
      </c>
      <c r="B47" s="102"/>
      <c r="C47" s="102"/>
      <c r="D47" s="102"/>
      <c r="E47" s="102"/>
      <c r="F47" s="96"/>
      <c r="G47" s="103"/>
      <c r="H47" s="103"/>
      <c r="I47" s="103"/>
      <c r="J47" s="104" t="str">
        <f aca="false">IF(AND(I47=0,G47=0,I47=""),"",I47-G47)</f>
        <v/>
      </c>
      <c r="K47" s="96"/>
      <c r="L47" s="105" t="str">
        <f aca="false">IF(K47="","",IF(OR(K47="ST",K47="Short-term"),"H",IF(OR(K47="LT",K47="Long-term"),"K","")))</f>
        <v/>
      </c>
      <c r="M47" s="96"/>
      <c r="N47" s="102"/>
    </row>
    <row r="48" customFormat="false" ht="15" hidden="false" customHeight="true" outlineLevel="0" collapsed="false">
      <c r="A48" s="101" t="n">
        <f aca="false">48-3</f>
        <v>45</v>
      </c>
      <c r="B48" s="102"/>
      <c r="C48" s="102"/>
      <c r="D48" s="102"/>
      <c r="E48" s="102"/>
      <c r="F48" s="96"/>
      <c r="G48" s="103"/>
      <c r="H48" s="103"/>
      <c r="I48" s="103"/>
      <c r="J48" s="104" t="str">
        <f aca="false">IF(AND(I48=0,G48=0,I48=""),"",I48-G48)</f>
        <v/>
      </c>
      <c r="K48" s="96"/>
      <c r="L48" s="105" t="str">
        <f aca="false">IF(K48="","",IF(OR(K48="ST",K48="Short-term"),"H",IF(OR(K48="LT",K48="Long-term"),"K","")))</f>
        <v/>
      </c>
      <c r="M48" s="96"/>
      <c r="N48" s="102"/>
    </row>
    <row r="49" customFormat="false" ht="15" hidden="false" customHeight="true" outlineLevel="0" collapsed="false">
      <c r="A49" s="101" t="n">
        <f aca="false">49-3</f>
        <v>46</v>
      </c>
      <c r="B49" s="102"/>
      <c r="C49" s="102"/>
      <c r="D49" s="102"/>
      <c r="E49" s="102"/>
      <c r="F49" s="96"/>
      <c r="G49" s="103"/>
      <c r="H49" s="103"/>
      <c r="I49" s="103"/>
      <c r="J49" s="104" t="str">
        <f aca="false">IF(AND(I49=0,G49=0,I49=""),"",I49-G49)</f>
        <v/>
      </c>
      <c r="K49" s="96"/>
      <c r="L49" s="105" t="str">
        <f aca="false">IF(K49="","",IF(OR(K49="ST",K49="Short-term"),"H",IF(OR(K49="LT",K49="Long-term"),"K","")))</f>
        <v/>
      </c>
      <c r="M49" s="96"/>
      <c r="N49" s="102"/>
    </row>
    <row r="50" customFormat="false" ht="15" hidden="false" customHeight="true" outlineLevel="0" collapsed="false">
      <c r="A50" s="101" t="n">
        <f aca="false">50-3</f>
        <v>47</v>
      </c>
      <c r="B50" s="102"/>
      <c r="C50" s="102"/>
      <c r="D50" s="102"/>
      <c r="E50" s="102"/>
      <c r="F50" s="96"/>
      <c r="G50" s="103"/>
      <c r="H50" s="103"/>
      <c r="I50" s="103"/>
      <c r="J50" s="104" t="str">
        <f aca="false">IF(AND(I50=0,G50=0,I50=""),"",I50-G50)</f>
        <v/>
      </c>
      <c r="K50" s="96"/>
      <c r="L50" s="105" t="str">
        <f aca="false">IF(K50="","",IF(OR(K50="ST",K50="Short-term"),"H",IF(OR(K50="LT",K50="Long-term"),"K","")))</f>
        <v/>
      </c>
      <c r="M50" s="96"/>
      <c r="N50" s="102"/>
    </row>
    <row r="51" customFormat="false" ht="15" hidden="false" customHeight="true" outlineLevel="0" collapsed="false">
      <c r="A51" s="101" t="n">
        <f aca="false">51-3</f>
        <v>48</v>
      </c>
      <c r="B51" s="102"/>
      <c r="C51" s="102"/>
      <c r="D51" s="102"/>
      <c r="E51" s="102"/>
      <c r="F51" s="96"/>
      <c r="G51" s="103"/>
      <c r="H51" s="103"/>
      <c r="I51" s="103"/>
      <c r="J51" s="104" t="str">
        <f aca="false">IF(AND(I51=0,G51=0,I51=""),"",I51-G51)</f>
        <v/>
      </c>
      <c r="K51" s="96"/>
      <c r="L51" s="105" t="str">
        <f aca="false">IF(K51="","",IF(OR(K51="ST",K51="Short-term"),"H",IF(OR(K51="LT",K51="Long-term"),"K","")))</f>
        <v/>
      </c>
      <c r="M51" s="96"/>
      <c r="N51" s="102"/>
    </row>
    <row r="52" customFormat="false" ht="15" hidden="false" customHeight="true" outlineLevel="0" collapsed="false">
      <c r="A52" s="101" t="n">
        <f aca="false">52-3</f>
        <v>49</v>
      </c>
      <c r="B52" s="102"/>
      <c r="C52" s="102"/>
      <c r="D52" s="102"/>
      <c r="E52" s="102"/>
      <c r="F52" s="96"/>
      <c r="G52" s="103"/>
      <c r="H52" s="103"/>
      <c r="I52" s="103"/>
      <c r="J52" s="104" t="str">
        <f aca="false">IF(AND(I52=0,G52=0,I52=""),"",I52-G52)</f>
        <v/>
      </c>
      <c r="K52" s="96"/>
      <c r="L52" s="105" t="str">
        <f aca="false">IF(K52="","",IF(OR(K52="ST",K52="Short-term"),"H",IF(OR(K52="LT",K52="Long-term"),"K","")))</f>
        <v/>
      </c>
      <c r="M52" s="96"/>
      <c r="N52" s="102"/>
    </row>
    <row r="53" customFormat="false" ht="15" hidden="false" customHeight="true" outlineLevel="0" collapsed="false">
      <c r="A53" s="101" t="n">
        <f aca="false">53-3</f>
        <v>50</v>
      </c>
      <c r="B53" s="102"/>
      <c r="C53" s="102"/>
      <c r="D53" s="102"/>
      <c r="E53" s="102"/>
      <c r="F53" s="96"/>
      <c r="G53" s="103"/>
      <c r="H53" s="103"/>
      <c r="I53" s="103"/>
      <c r="J53" s="104" t="str">
        <f aca="false">IF(AND(I53=0,G53=0,I53=""),"",I53-G53)</f>
        <v/>
      </c>
      <c r="K53" s="96"/>
      <c r="L53" s="105" t="str">
        <f aca="false">IF(K53="","",IF(OR(K53="ST",K53="Short-term"),"H",IF(OR(K53="LT",K53="Long-term"),"K","")))</f>
        <v/>
      </c>
      <c r="M53" s="96"/>
      <c r="N53" s="102"/>
    </row>
    <row r="54" customFormat="false" ht="15" hidden="false" customHeight="true" outlineLevel="0" collapsed="false">
      <c r="A54" s="101" t="n">
        <f aca="false">54-3</f>
        <v>51</v>
      </c>
      <c r="B54" s="102"/>
      <c r="C54" s="102"/>
      <c r="D54" s="102"/>
      <c r="E54" s="102"/>
      <c r="F54" s="96"/>
      <c r="G54" s="103"/>
      <c r="H54" s="103"/>
      <c r="I54" s="103"/>
      <c r="J54" s="104" t="str">
        <f aca="false">IF(AND(I54=0,G54=0,I54=""),"",I54-G54)</f>
        <v/>
      </c>
      <c r="K54" s="96"/>
      <c r="L54" s="105" t="str">
        <f aca="false">IF(K54="","",IF(OR(K54="ST",K54="Short-term"),"H",IF(OR(K54="LT",K54="Long-term"),"K","")))</f>
        <v/>
      </c>
      <c r="M54" s="96"/>
      <c r="N54" s="102"/>
    </row>
    <row r="55" customFormat="false" ht="15" hidden="false" customHeight="true" outlineLevel="0" collapsed="false">
      <c r="A55" s="101" t="n">
        <f aca="false">55-3</f>
        <v>52</v>
      </c>
      <c r="B55" s="102"/>
      <c r="C55" s="102"/>
      <c r="D55" s="102"/>
      <c r="E55" s="102"/>
      <c r="F55" s="96"/>
      <c r="G55" s="103"/>
      <c r="H55" s="103"/>
      <c r="I55" s="103"/>
      <c r="J55" s="104" t="str">
        <f aca="false">IF(AND(I55=0,G55=0,I55=""),"",I55-G55)</f>
        <v/>
      </c>
      <c r="K55" s="96"/>
      <c r="L55" s="105" t="str">
        <f aca="false">IF(K55="","",IF(OR(K55="ST",K55="Short-term"),"H",IF(OR(K55="LT",K55="Long-term"),"K","")))</f>
        <v/>
      </c>
      <c r="M55" s="96"/>
      <c r="N55" s="102"/>
    </row>
    <row r="56" customFormat="false" ht="15" hidden="false" customHeight="true" outlineLevel="0" collapsed="false">
      <c r="A56" s="101" t="n">
        <f aca="false">56-3</f>
        <v>53</v>
      </c>
      <c r="B56" s="102"/>
      <c r="C56" s="102"/>
      <c r="D56" s="102"/>
      <c r="E56" s="102"/>
      <c r="F56" s="96"/>
      <c r="G56" s="103"/>
      <c r="H56" s="103"/>
      <c r="I56" s="103"/>
      <c r="J56" s="104" t="str">
        <f aca="false">IF(AND(I56=0,G56=0,I56=""),"",I56-G56)</f>
        <v/>
      </c>
      <c r="K56" s="96"/>
      <c r="L56" s="105" t="str">
        <f aca="false">IF(K56="","",IF(OR(K56="ST",K56="Short-term"),"H",IF(OR(K56="LT",K56="Long-term"),"K","")))</f>
        <v/>
      </c>
      <c r="M56" s="96"/>
      <c r="N56" s="102"/>
    </row>
    <row r="57" customFormat="false" ht="15" hidden="false" customHeight="true" outlineLevel="0" collapsed="false">
      <c r="A57" s="101" t="n">
        <f aca="false">57-3</f>
        <v>54</v>
      </c>
      <c r="B57" s="102"/>
      <c r="C57" s="102"/>
      <c r="D57" s="102"/>
      <c r="E57" s="102"/>
      <c r="F57" s="96"/>
      <c r="G57" s="103"/>
      <c r="H57" s="103"/>
      <c r="I57" s="103"/>
      <c r="J57" s="104" t="str">
        <f aca="false">IF(AND(I57=0,G57=0,I57=""),"",I57-G57)</f>
        <v/>
      </c>
      <c r="K57" s="96"/>
      <c r="L57" s="105" t="str">
        <f aca="false">IF(K57="","",IF(OR(K57="ST",K57="Short-term"),"H",IF(OR(K57="LT",K57="Long-term"),"K","")))</f>
        <v/>
      </c>
      <c r="M57" s="96"/>
      <c r="N57" s="102"/>
    </row>
    <row r="58" customFormat="false" ht="15" hidden="false" customHeight="true" outlineLevel="0" collapsed="false">
      <c r="A58" s="101" t="n">
        <f aca="false">58-3</f>
        <v>55</v>
      </c>
      <c r="B58" s="102"/>
      <c r="C58" s="102"/>
      <c r="D58" s="102"/>
      <c r="E58" s="102"/>
      <c r="F58" s="96"/>
      <c r="G58" s="103"/>
      <c r="H58" s="103"/>
      <c r="I58" s="103"/>
      <c r="J58" s="104" t="str">
        <f aca="false">IF(AND(I58=0,G58=0,I58=""),"",I58-G58)</f>
        <v/>
      </c>
      <c r="K58" s="96"/>
      <c r="L58" s="105" t="str">
        <f aca="false">IF(K58="","",IF(OR(K58="ST",K58="Short-term"),"H",IF(OR(K58="LT",K58="Long-term"),"K","")))</f>
        <v/>
      </c>
      <c r="M58" s="96"/>
      <c r="N58" s="102"/>
    </row>
    <row r="59" customFormat="false" ht="15" hidden="false" customHeight="true" outlineLevel="0" collapsed="false">
      <c r="A59" s="101" t="n">
        <f aca="false">59-3</f>
        <v>56</v>
      </c>
      <c r="B59" s="102"/>
      <c r="C59" s="102"/>
      <c r="D59" s="102"/>
      <c r="E59" s="102"/>
      <c r="F59" s="96"/>
      <c r="G59" s="103"/>
      <c r="H59" s="103"/>
      <c r="I59" s="103"/>
      <c r="J59" s="104" t="str">
        <f aca="false">IF(AND(I59=0,G59=0,I59=""),"",I59-G59)</f>
        <v/>
      </c>
      <c r="K59" s="96"/>
      <c r="L59" s="105" t="str">
        <f aca="false">IF(K59="","",IF(OR(K59="ST",K59="Short-term"),"H",IF(OR(K59="LT",K59="Long-term"),"K","")))</f>
        <v/>
      </c>
      <c r="M59" s="96"/>
      <c r="N59" s="102"/>
    </row>
    <row r="60" customFormat="false" ht="15" hidden="false" customHeight="true" outlineLevel="0" collapsed="false">
      <c r="A60" s="101" t="n">
        <f aca="false">60-3</f>
        <v>57</v>
      </c>
      <c r="B60" s="102"/>
      <c r="C60" s="102"/>
      <c r="D60" s="102"/>
      <c r="E60" s="102"/>
      <c r="F60" s="96"/>
      <c r="G60" s="103"/>
      <c r="H60" s="103"/>
      <c r="I60" s="103"/>
      <c r="J60" s="104" t="str">
        <f aca="false">IF(AND(I60=0,G60=0,I60=""),"",I60-G60)</f>
        <v/>
      </c>
      <c r="K60" s="96"/>
      <c r="L60" s="105" t="str">
        <f aca="false">IF(K60="","",IF(OR(K60="ST",K60="Short-term"),"H",IF(OR(K60="LT",K60="Long-term"),"K","")))</f>
        <v/>
      </c>
      <c r="M60" s="96"/>
      <c r="N60" s="102"/>
    </row>
    <row r="61" customFormat="false" ht="15" hidden="false" customHeight="true" outlineLevel="0" collapsed="false">
      <c r="A61" s="101" t="n">
        <f aca="false">61-3</f>
        <v>58</v>
      </c>
      <c r="B61" s="102"/>
      <c r="C61" s="102"/>
      <c r="D61" s="102"/>
      <c r="E61" s="102"/>
      <c r="F61" s="96"/>
      <c r="G61" s="103"/>
      <c r="H61" s="103"/>
      <c r="I61" s="103"/>
      <c r="J61" s="104" t="str">
        <f aca="false">IF(AND(I61=0,G61=0,I61=""),"",I61-G61)</f>
        <v/>
      </c>
      <c r="K61" s="96"/>
      <c r="L61" s="105" t="str">
        <f aca="false">IF(K61="","",IF(OR(K61="ST",K61="Short-term"),"H",IF(OR(K61="LT",K61="Long-term"),"K","")))</f>
        <v/>
      </c>
      <c r="M61" s="96"/>
      <c r="N61" s="102"/>
    </row>
    <row r="62" customFormat="false" ht="15" hidden="false" customHeight="true" outlineLevel="0" collapsed="false">
      <c r="A62" s="101" t="n">
        <f aca="false">62-3</f>
        <v>59</v>
      </c>
      <c r="B62" s="102"/>
      <c r="C62" s="102"/>
      <c r="D62" s="102"/>
      <c r="E62" s="102"/>
      <c r="F62" s="96"/>
      <c r="G62" s="103"/>
      <c r="H62" s="103"/>
      <c r="I62" s="103"/>
      <c r="J62" s="104" t="str">
        <f aca="false">IF(AND(I62=0,G62=0,I62=""),"",I62-G62)</f>
        <v/>
      </c>
      <c r="K62" s="96"/>
      <c r="L62" s="105" t="str">
        <f aca="false">IF(K62="","",IF(OR(K62="ST",K62="Short-term"),"H",IF(OR(K62="LT",K62="Long-term"),"K","")))</f>
        <v/>
      </c>
      <c r="M62" s="96"/>
      <c r="N62" s="102"/>
    </row>
    <row r="63" customFormat="false" ht="15" hidden="false" customHeight="true" outlineLevel="0" collapsed="false">
      <c r="A63" s="101" t="n">
        <f aca="false">63-3</f>
        <v>60</v>
      </c>
      <c r="B63" s="102"/>
      <c r="C63" s="102"/>
      <c r="D63" s="102"/>
      <c r="E63" s="102"/>
      <c r="F63" s="96"/>
      <c r="G63" s="103"/>
      <c r="H63" s="103"/>
      <c r="I63" s="103"/>
      <c r="J63" s="104" t="str">
        <f aca="false">IF(AND(I63=0,G63=0,I63=""),"",I63-G63)</f>
        <v/>
      </c>
      <c r="K63" s="96"/>
      <c r="L63" s="105" t="str">
        <f aca="false">IF(K63="","",IF(OR(K63="ST",K63="Short-term"),"H",IF(OR(K63="LT",K63="Long-term"),"K","")))</f>
        <v/>
      </c>
      <c r="M63" s="96"/>
      <c r="N63" s="102"/>
    </row>
    <row r="64" customFormat="false" ht="15" hidden="false" customHeight="true" outlineLevel="0" collapsed="false">
      <c r="A64" s="101" t="n">
        <f aca="false">64-3</f>
        <v>61</v>
      </c>
      <c r="B64" s="102"/>
      <c r="C64" s="102"/>
      <c r="D64" s="102"/>
      <c r="E64" s="102"/>
      <c r="F64" s="96"/>
      <c r="G64" s="103"/>
      <c r="H64" s="103"/>
      <c r="I64" s="103"/>
      <c r="J64" s="104" t="str">
        <f aca="false">IF(AND(I64=0,G64=0,I64=""),"",I64-G64)</f>
        <v/>
      </c>
      <c r="K64" s="96"/>
      <c r="L64" s="105" t="str">
        <f aca="false">IF(K64="","",IF(OR(K64="ST",K64="Short-term"),"H",IF(OR(K64="LT",K64="Long-term"),"K","")))</f>
        <v/>
      </c>
      <c r="M64" s="96"/>
      <c r="N64" s="102"/>
    </row>
    <row r="65" customFormat="false" ht="15" hidden="false" customHeight="true" outlineLevel="0" collapsed="false">
      <c r="A65" s="101" t="n">
        <f aca="false">65-3</f>
        <v>62</v>
      </c>
      <c r="B65" s="102"/>
      <c r="C65" s="102"/>
      <c r="D65" s="102"/>
      <c r="E65" s="102"/>
      <c r="F65" s="96"/>
      <c r="G65" s="103"/>
      <c r="H65" s="103"/>
      <c r="I65" s="103"/>
      <c r="J65" s="104" t="str">
        <f aca="false">IF(AND(I65=0,G65=0,I65=""),"",I65-G65)</f>
        <v/>
      </c>
      <c r="K65" s="96"/>
      <c r="L65" s="105" t="str">
        <f aca="false">IF(K65="","",IF(OR(K65="ST",K65="Short-term"),"H",IF(OR(K65="LT",K65="Long-term"),"K","")))</f>
        <v/>
      </c>
      <c r="M65" s="96"/>
      <c r="N65" s="102"/>
    </row>
    <row r="66" customFormat="false" ht="15" hidden="false" customHeight="true" outlineLevel="0" collapsed="false">
      <c r="A66" s="101" t="n">
        <f aca="false">66-3</f>
        <v>63</v>
      </c>
      <c r="B66" s="102"/>
      <c r="C66" s="102"/>
      <c r="D66" s="102"/>
      <c r="E66" s="102"/>
      <c r="F66" s="96"/>
      <c r="G66" s="103"/>
      <c r="H66" s="103"/>
      <c r="I66" s="103"/>
      <c r="J66" s="104" t="str">
        <f aca="false">IF(AND(I66=0,G66=0,I66=""),"",I66-G66)</f>
        <v/>
      </c>
      <c r="K66" s="96"/>
      <c r="L66" s="105" t="str">
        <f aca="false">IF(K66="","",IF(OR(K66="ST",K66="Short-term"),"H",IF(OR(K66="LT",K66="Long-term"),"K","")))</f>
        <v/>
      </c>
      <c r="M66" s="96"/>
      <c r="N66" s="102"/>
    </row>
    <row r="67" customFormat="false" ht="15" hidden="false" customHeight="true" outlineLevel="0" collapsed="false">
      <c r="A67" s="101" t="n">
        <f aca="false">67-3</f>
        <v>64</v>
      </c>
      <c r="B67" s="102"/>
      <c r="C67" s="102"/>
      <c r="D67" s="102"/>
      <c r="E67" s="102"/>
      <c r="F67" s="96"/>
      <c r="G67" s="103"/>
      <c r="H67" s="103"/>
      <c r="I67" s="103"/>
      <c r="J67" s="104" t="str">
        <f aca="false">IF(AND(I67=0,G67=0,I67=""),"",I67-G67)</f>
        <v/>
      </c>
      <c r="K67" s="96"/>
      <c r="L67" s="105" t="str">
        <f aca="false">IF(K67="","",IF(OR(K67="ST",K67="Short-term"),"H",IF(OR(K67="LT",K67="Long-term"),"K","")))</f>
        <v/>
      </c>
      <c r="M67" s="96"/>
      <c r="N67" s="102"/>
    </row>
    <row r="68" customFormat="false" ht="15" hidden="false" customHeight="true" outlineLevel="0" collapsed="false">
      <c r="A68" s="101" t="n">
        <f aca="false">68-3</f>
        <v>65</v>
      </c>
      <c r="B68" s="102"/>
      <c r="C68" s="102"/>
      <c r="D68" s="102"/>
      <c r="E68" s="102"/>
      <c r="F68" s="96"/>
      <c r="G68" s="103"/>
      <c r="H68" s="103"/>
      <c r="I68" s="103"/>
      <c r="J68" s="104" t="str">
        <f aca="false">IF(AND(I68=0,G68=0,I68=""),"",I68-G68)</f>
        <v/>
      </c>
      <c r="K68" s="96"/>
      <c r="L68" s="105" t="str">
        <f aca="false">IF(K68="","",IF(OR(K68="ST",K68="Short-term"),"H",IF(OR(K68="LT",K68="Long-term"),"K","")))</f>
        <v/>
      </c>
      <c r="M68" s="96"/>
      <c r="N68" s="102"/>
    </row>
    <row r="69" customFormat="false" ht="15" hidden="false" customHeight="true" outlineLevel="0" collapsed="false">
      <c r="A69" s="101" t="n">
        <f aca="false">69-3</f>
        <v>66</v>
      </c>
      <c r="B69" s="102"/>
      <c r="C69" s="102"/>
      <c r="D69" s="102"/>
      <c r="E69" s="102"/>
      <c r="F69" s="96"/>
      <c r="G69" s="103"/>
      <c r="H69" s="103"/>
      <c r="I69" s="103"/>
      <c r="J69" s="104" t="str">
        <f aca="false">IF(AND(I69=0,G69=0,I69=""),"",I69-G69)</f>
        <v/>
      </c>
      <c r="K69" s="96"/>
      <c r="L69" s="105" t="str">
        <f aca="false">IF(K69="","",IF(OR(K69="ST",K69="Short-term"),"H",IF(OR(K69="LT",K69="Long-term"),"K","")))</f>
        <v/>
      </c>
      <c r="M69" s="96"/>
      <c r="N69" s="102"/>
    </row>
    <row r="70" customFormat="false" ht="15" hidden="false" customHeight="true" outlineLevel="0" collapsed="false">
      <c r="A70" s="101" t="n">
        <f aca="false">70-3</f>
        <v>67</v>
      </c>
      <c r="B70" s="102"/>
      <c r="C70" s="102"/>
      <c r="D70" s="102"/>
      <c r="E70" s="102"/>
      <c r="F70" s="96"/>
      <c r="G70" s="103"/>
      <c r="H70" s="103"/>
      <c r="I70" s="103"/>
      <c r="J70" s="104" t="str">
        <f aca="false">IF(AND(I70=0,G70=0,I70=""),"",I70-G70)</f>
        <v/>
      </c>
      <c r="K70" s="96"/>
      <c r="L70" s="105" t="str">
        <f aca="false">IF(K70="","",IF(OR(K70="ST",K70="Short-term"),"H",IF(OR(K70="LT",K70="Long-term"),"K","")))</f>
        <v/>
      </c>
      <c r="M70" s="96"/>
      <c r="N70" s="102"/>
    </row>
    <row r="71" customFormat="false" ht="15" hidden="false" customHeight="true" outlineLevel="0" collapsed="false">
      <c r="A71" s="101" t="n">
        <f aca="false">71-3</f>
        <v>68</v>
      </c>
      <c r="B71" s="102"/>
      <c r="C71" s="102"/>
      <c r="D71" s="102"/>
      <c r="E71" s="102"/>
      <c r="F71" s="96"/>
      <c r="G71" s="103"/>
      <c r="H71" s="103"/>
      <c r="I71" s="103"/>
      <c r="J71" s="104" t="str">
        <f aca="false">IF(AND(I71=0,G71=0,I71=""),"",I71-G71)</f>
        <v/>
      </c>
      <c r="K71" s="96"/>
      <c r="L71" s="105" t="str">
        <f aca="false">IF(K71="","",IF(OR(K71="ST",K71="Short-term"),"H",IF(OR(K71="LT",K71="Long-term"),"K","")))</f>
        <v/>
      </c>
      <c r="M71" s="96"/>
      <c r="N71" s="102"/>
    </row>
    <row r="72" customFormat="false" ht="15" hidden="false" customHeight="true" outlineLevel="0" collapsed="false">
      <c r="A72" s="101" t="n">
        <f aca="false">72-3</f>
        <v>69</v>
      </c>
      <c r="B72" s="102"/>
      <c r="C72" s="102"/>
      <c r="D72" s="102"/>
      <c r="E72" s="102"/>
      <c r="F72" s="96"/>
      <c r="G72" s="103"/>
      <c r="H72" s="103"/>
      <c r="I72" s="103"/>
      <c r="J72" s="104" t="str">
        <f aca="false">IF(AND(I72=0,G72=0,I72=""),"",I72-G72)</f>
        <v/>
      </c>
      <c r="K72" s="96"/>
      <c r="L72" s="105" t="str">
        <f aca="false">IF(K72="","",IF(OR(K72="ST",K72="Short-term"),"H",IF(OR(K72="LT",K72="Long-term"),"K","")))</f>
        <v/>
      </c>
      <c r="M72" s="96"/>
      <c r="N72" s="102"/>
    </row>
    <row r="73" customFormat="false" ht="15" hidden="false" customHeight="true" outlineLevel="0" collapsed="false">
      <c r="A73" s="101" t="n">
        <f aca="false">73-3</f>
        <v>70</v>
      </c>
      <c r="B73" s="102"/>
      <c r="C73" s="102"/>
      <c r="D73" s="102"/>
      <c r="E73" s="102"/>
      <c r="F73" s="96"/>
      <c r="G73" s="103"/>
      <c r="H73" s="103"/>
      <c r="I73" s="103"/>
      <c r="J73" s="104" t="str">
        <f aca="false">IF(AND(I73=0,G73=0,I73=""),"",I73-G73)</f>
        <v/>
      </c>
      <c r="K73" s="96"/>
      <c r="L73" s="105" t="str">
        <f aca="false">IF(K73="","",IF(OR(K73="ST",K73="Short-term"),"H",IF(OR(K73="LT",K73="Long-term"),"K","")))</f>
        <v/>
      </c>
      <c r="M73" s="96"/>
      <c r="N73" s="102"/>
    </row>
    <row r="74" customFormat="false" ht="15" hidden="false" customHeight="true" outlineLevel="0" collapsed="false">
      <c r="A74" s="101" t="n">
        <f aca="false">74-3</f>
        <v>71</v>
      </c>
      <c r="B74" s="102"/>
      <c r="C74" s="102"/>
      <c r="D74" s="102"/>
      <c r="E74" s="102"/>
      <c r="F74" s="96"/>
      <c r="G74" s="103"/>
      <c r="H74" s="103"/>
      <c r="I74" s="103"/>
      <c r="J74" s="104" t="str">
        <f aca="false">IF(AND(I74=0,G74=0,I74=""),"",I74-G74)</f>
        <v/>
      </c>
      <c r="K74" s="96"/>
      <c r="L74" s="105" t="str">
        <f aca="false">IF(K74="","",IF(OR(K74="ST",K74="Short-term"),"H",IF(OR(K74="LT",K74="Long-term"),"K","")))</f>
        <v/>
      </c>
      <c r="M74" s="96"/>
      <c r="N74" s="102"/>
    </row>
    <row r="75" customFormat="false" ht="15" hidden="false" customHeight="true" outlineLevel="0" collapsed="false">
      <c r="A75" s="101" t="n">
        <f aca="false">75-3</f>
        <v>72</v>
      </c>
      <c r="B75" s="102"/>
      <c r="C75" s="102"/>
      <c r="D75" s="102"/>
      <c r="E75" s="102"/>
      <c r="F75" s="96"/>
      <c r="G75" s="103"/>
      <c r="H75" s="103"/>
      <c r="I75" s="103"/>
      <c r="J75" s="104" t="str">
        <f aca="false">IF(AND(I75=0,G75=0,I75=""),"",I75-G75)</f>
        <v/>
      </c>
      <c r="K75" s="96"/>
      <c r="L75" s="105" t="str">
        <f aca="false">IF(K75="","",IF(OR(K75="ST",K75="Short-term"),"H",IF(OR(K75="LT",K75="Long-term"),"K","")))</f>
        <v/>
      </c>
      <c r="M75" s="96"/>
      <c r="N75" s="102"/>
    </row>
    <row r="76" customFormat="false" ht="15" hidden="false" customHeight="true" outlineLevel="0" collapsed="false">
      <c r="A76" s="101" t="n">
        <f aca="false">76-3</f>
        <v>73</v>
      </c>
      <c r="B76" s="102"/>
      <c r="C76" s="102"/>
      <c r="D76" s="102"/>
      <c r="E76" s="102"/>
      <c r="F76" s="96"/>
      <c r="G76" s="103"/>
      <c r="H76" s="103"/>
      <c r="I76" s="103"/>
      <c r="J76" s="104" t="str">
        <f aca="false">IF(AND(I76=0,G76=0,I76=""),"",I76-G76)</f>
        <v/>
      </c>
      <c r="K76" s="96"/>
      <c r="L76" s="105" t="str">
        <f aca="false">IF(K76="","",IF(OR(K76="ST",K76="Short-term"),"H",IF(OR(K76="LT",K76="Long-term"),"K","")))</f>
        <v/>
      </c>
      <c r="M76" s="96"/>
      <c r="N76" s="102"/>
    </row>
    <row r="77" customFormat="false" ht="15" hidden="false" customHeight="true" outlineLevel="0" collapsed="false">
      <c r="A77" s="101" t="n">
        <f aca="false">77-3</f>
        <v>74</v>
      </c>
      <c r="B77" s="102"/>
      <c r="C77" s="102"/>
      <c r="D77" s="102"/>
      <c r="E77" s="102"/>
      <c r="F77" s="96"/>
      <c r="G77" s="103"/>
      <c r="H77" s="103"/>
      <c r="I77" s="103"/>
      <c r="J77" s="104" t="str">
        <f aca="false">IF(AND(I77=0,G77=0,I77=""),"",I77-G77)</f>
        <v/>
      </c>
      <c r="K77" s="96"/>
      <c r="L77" s="105" t="str">
        <f aca="false">IF(K77="","",IF(OR(K77="ST",K77="Short-term"),"H",IF(OR(K77="LT",K77="Long-term"),"K","")))</f>
        <v/>
      </c>
      <c r="M77" s="96"/>
      <c r="N77" s="102"/>
    </row>
    <row r="78" customFormat="false" ht="15" hidden="false" customHeight="true" outlineLevel="0" collapsed="false">
      <c r="A78" s="101" t="n">
        <f aca="false">78-3</f>
        <v>75</v>
      </c>
      <c r="B78" s="102"/>
      <c r="C78" s="102"/>
      <c r="D78" s="102"/>
      <c r="E78" s="102"/>
      <c r="F78" s="96"/>
      <c r="G78" s="103"/>
      <c r="H78" s="103"/>
      <c r="I78" s="103"/>
      <c r="J78" s="104" t="str">
        <f aca="false">IF(AND(I78=0,G78=0,I78=""),"",I78-G78)</f>
        <v/>
      </c>
      <c r="K78" s="96"/>
      <c r="L78" s="105" t="str">
        <f aca="false">IF(K78="","",IF(OR(K78="ST",K78="Short-term"),"H",IF(OR(K78="LT",K78="Long-term"),"K","")))</f>
        <v/>
      </c>
      <c r="M78" s="96"/>
      <c r="N78" s="102"/>
    </row>
    <row r="79" customFormat="false" ht="15" hidden="false" customHeight="true" outlineLevel="0" collapsed="false">
      <c r="A79" s="101" t="n">
        <f aca="false">79-3</f>
        <v>76</v>
      </c>
      <c r="B79" s="102"/>
      <c r="C79" s="102"/>
      <c r="D79" s="102"/>
      <c r="E79" s="102"/>
      <c r="F79" s="96"/>
      <c r="G79" s="103"/>
      <c r="H79" s="103"/>
      <c r="I79" s="103"/>
      <c r="J79" s="104" t="str">
        <f aca="false">IF(AND(I79=0,G79=0,I79=""),"",I79-G79)</f>
        <v/>
      </c>
      <c r="K79" s="96"/>
      <c r="L79" s="105" t="str">
        <f aca="false">IF(K79="","",IF(OR(K79="ST",K79="Short-term"),"H",IF(OR(K79="LT",K79="Long-term"),"K","")))</f>
        <v/>
      </c>
      <c r="M79" s="96"/>
      <c r="N79" s="102"/>
    </row>
    <row r="80" customFormat="false" ht="15" hidden="false" customHeight="true" outlineLevel="0" collapsed="false">
      <c r="A80" s="101" t="n">
        <f aca="false">80-3</f>
        <v>77</v>
      </c>
      <c r="B80" s="102"/>
      <c r="C80" s="102"/>
      <c r="D80" s="102"/>
      <c r="E80" s="102"/>
      <c r="F80" s="96"/>
      <c r="G80" s="103"/>
      <c r="H80" s="103"/>
      <c r="I80" s="103"/>
      <c r="J80" s="104" t="str">
        <f aca="false">IF(AND(I80=0,G80=0,I80=""),"",I80-G80)</f>
        <v/>
      </c>
      <c r="K80" s="96"/>
      <c r="L80" s="105" t="str">
        <f aca="false">IF(K80="","",IF(OR(K80="ST",K80="Short-term"),"H",IF(OR(K80="LT",K80="Long-term"),"K","")))</f>
        <v/>
      </c>
      <c r="M80" s="96"/>
      <c r="N80" s="102"/>
    </row>
    <row r="81" customFormat="false" ht="15" hidden="false" customHeight="true" outlineLevel="0" collapsed="false">
      <c r="A81" s="101" t="n">
        <f aca="false">81-3</f>
        <v>78</v>
      </c>
      <c r="B81" s="102"/>
      <c r="C81" s="102"/>
      <c r="D81" s="102"/>
      <c r="E81" s="102"/>
      <c r="F81" s="96"/>
      <c r="G81" s="103"/>
      <c r="H81" s="103"/>
      <c r="I81" s="103"/>
      <c r="J81" s="104" t="str">
        <f aca="false">IF(AND(I81=0,G81=0,I81=""),"",I81-G81)</f>
        <v/>
      </c>
      <c r="K81" s="96"/>
      <c r="L81" s="105" t="str">
        <f aca="false">IF(K81="","",IF(OR(K81="ST",K81="Short-term"),"H",IF(OR(K81="LT",K81="Long-term"),"K","")))</f>
        <v/>
      </c>
      <c r="M81" s="96"/>
      <c r="N81" s="102"/>
    </row>
    <row r="82" customFormat="false" ht="15" hidden="false" customHeight="true" outlineLevel="0" collapsed="false">
      <c r="A82" s="101" t="n">
        <f aca="false">82-3</f>
        <v>79</v>
      </c>
      <c r="B82" s="102"/>
      <c r="C82" s="102"/>
      <c r="D82" s="102"/>
      <c r="E82" s="102"/>
      <c r="F82" s="96"/>
      <c r="G82" s="103"/>
      <c r="H82" s="103"/>
      <c r="I82" s="103"/>
      <c r="J82" s="104" t="str">
        <f aca="false">IF(AND(I82=0,G82=0,I82=""),"",I82-G82)</f>
        <v/>
      </c>
      <c r="K82" s="96"/>
      <c r="L82" s="105" t="str">
        <f aca="false">IF(K82="","",IF(OR(K82="ST",K82="Short-term"),"H",IF(OR(K82="LT",K82="Long-term"),"K","")))</f>
        <v/>
      </c>
      <c r="M82" s="96"/>
      <c r="N82" s="102"/>
    </row>
    <row r="83" customFormat="false" ht="15" hidden="false" customHeight="true" outlineLevel="0" collapsed="false">
      <c r="A83" s="101" t="n">
        <f aca="false">83-3</f>
        <v>80</v>
      </c>
      <c r="B83" s="102"/>
      <c r="C83" s="102"/>
      <c r="D83" s="102"/>
      <c r="E83" s="102"/>
      <c r="F83" s="96"/>
      <c r="G83" s="103"/>
      <c r="H83" s="103"/>
      <c r="I83" s="103"/>
      <c r="J83" s="104" t="str">
        <f aca="false">IF(AND(I83=0,G83=0,I83=""),"",I83-G83)</f>
        <v/>
      </c>
      <c r="K83" s="96"/>
      <c r="L83" s="105" t="str">
        <f aca="false">IF(K83="","",IF(OR(K83="ST",K83="Short-term"),"H",IF(OR(K83="LT",K83="Long-term"),"K","")))</f>
        <v/>
      </c>
      <c r="M83" s="96"/>
      <c r="N83" s="102"/>
    </row>
    <row r="84" customFormat="false" ht="15" hidden="false" customHeight="true" outlineLevel="0" collapsed="false">
      <c r="A84" s="101" t="n">
        <f aca="false">84-3</f>
        <v>81</v>
      </c>
      <c r="B84" s="102"/>
      <c r="C84" s="102"/>
      <c r="D84" s="102"/>
      <c r="E84" s="102"/>
      <c r="F84" s="96"/>
      <c r="G84" s="103"/>
      <c r="H84" s="103"/>
      <c r="I84" s="103"/>
      <c r="J84" s="104" t="str">
        <f aca="false">IF(AND(I84=0,G84=0,I84=""),"",I84-G84)</f>
        <v/>
      </c>
      <c r="K84" s="96"/>
      <c r="L84" s="105" t="str">
        <f aca="false">IF(K84="","",IF(OR(K84="ST",K84="Short-term"),"H",IF(OR(K84="LT",K84="Long-term"),"K","")))</f>
        <v/>
      </c>
      <c r="M84" s="96"/>
      <c r="N84" s="102"/>
    </row>
    <row r="85" customFormat="false" ht="15" hidden="false" customHeight="true" outlineLevel="0" collapsed="false">
      <c r="A85" s="101" t="n">
        <f aca="false">85-3</f>
        <v>82</v>
      </c>
      <c r="B85" s="102"/>
      <c r="C85" s="102"/>
      <c r="D85" s="102"/>
      <c r="E85" s="102"/>
      <c r="F85" s="96"/>
      <c r="G85" s="103"/>
      <c r="H85" s="103"/>
      <c r="I85" s="103"/>
      <c r="J85" s="104" t="str">
        <f aca="false">IF(AND(I85=0,G85=0,I85=""),"",I85-G85)</f>
        <v/>
      </c>
      <c r="K85" s="96"/>
      <c r="L85" s="105" t="str">
        <f aca="false">IF(K85="","",IF(OR(K85="ST",K85="Short-term"),"H",IF(OR(K85="LT",K85="Long-term"),"K","")))</f>
        <v/>
      </c>
      <c r="M85" s="96"/>
      <c r="N85" s="102"/>
    </row>
    <row r="86" customFormat="false" ht="15" hidden="false" customHeight="true" outlineLevel="0" collapsed="false">
      <c r="A86" s="101" t="n">
        <f aca="false">86-3</f>
        <v>83</v>
      </c>
      <c r="B86" s="102"/>
      <c r="C86" s="102"/>
      <c r="D86" s="102"/>
      <c r="E86" s="102"/>
      <c r="F86" s="96"/>
      <c r="G86" s="103"/>
      <c r="H86" s="103"/>
      <c r="I86" s="103"/>
      <c r="J86" s="104" t="str">
        <f aca="false">IF(AND(I86=0,G86=0,I86=""),"",I86-G86)</f>
        <v/>
      </c>
      <c r="K86" s="96"/>
      <c r="L86" s="105" t="str">
        <f aca="false">IF(K86="","",IF(OR(K86="ST",K86="Short-term"),"H",IF(OR(K86="LT",K86="Long-term"),"K","")))</f>
        <v/>
      </c>
      <c r="M86" s="96"/>
      <c r="N86" s="102"/>
    </row>
    <row r="87" customFormat="false" ht="15" hidden="false" customHeight="true" outlineLevel="0" collapsed="false">
      <c r="A87" s="101" t="n">
        <f aca="false">87-3</f>
        <v>84</v>
      </c>
      <c r="B87" s="102"/>
      <c r="C87" s="102"/>
      <c r="D87" s="102"/>
      <c r="E87" s="102"/>
      <c r="F87" s="96"/>
      <c r="G87" s="103"/>
      <c r="H87" s="103"/>
      <c r="I87" s="103"/>
      <c r="J87" s="104" t="str">
        <f aca="false">IF(AND(I87=0,G87=0,I87=""),"",I87-G87)</f>
        <v/>
      </c>
      <c r="K87" s="96"/>
      <c r="L87" s="105" t="str">
        <f aca="false">IF(K87="","",IF(OR(K87="ST",K87="Short-term"),"H",IF(OR(K87="LT",K87="Long-term"),"K","")))</f>
        <v/>
      </c>
      <c r="M87" s="96"/>
      <c r="N87" s="102"/>
    </row>
    <row r="88" customFormat="false" ht="15" hidden="false" customHeight="true" outlineLevel="0" collapsed="false">
      <c r="A88" s="101" t="n">
        <f aca="false">88-3</f>
        <v>85</v>
      </c>
      <c r="B88" s="102"/>
      <c r="C88" s="102"/>
      <c r="D88" s="102"/>
      <c r="E88" s="102"/>
      <c r="F88" s="96"/>
      <c r="G88" s="103"/>
      <c r="H88" s="103"/>
      <c r="I88" s="103"/>
      <c r="J88" s="104" t="str">
        <f aca="false">IF(AND(I88=0,G88=0,I88=""),"",I88-G88)</f>
        <v/>
      </c>
      <c r="K88" s="96"/>
      <c r="L88" s="105" t="str">
        <f aca="false">IF(K88="","",IF(OR(K88="ST",K88="Short-term"),"H",IF(OR(K88="LT",K88="Long-term"),"K","")))</f>
        <v/>
      </c>
      <c r="M88" s="96"/>
      <c r="N88" s="102"/>
    </row>
    <row r="89" customFormat="false" ht="15" hidden="false" customHeight="true" outlineLevel="0" collapsed="false">
      <c r="A89" s="101" t="n">
        <f aca="false">89-3</f>
        <v>86</v>
      </c>
      <c r="B89" s="102"/>
      <c r="C89" s="102"/>
      <c r="D89" s="102"/>
      <c r="E89" s="102"/>
      <c r="F89" s="96"/>
      <c r="G89" s="103"/>
      <c r="H89" s="103"/>
      <c r="I89" s="103"/>
      <c r="J89" s="104" t="str">
        <f aca="false">IF(AND(I89=0,G89=0,I89=""),"",I89-G89)</f>
        <v/>
      </c>
      <c r="K89" s="96"/>
      <c r="L89" s="105" t="str">
        <f aca="false">IF(K89="","",IF(OR(K89="ST",K89="Short-term"),"H",IF(OR(K89="LT",K89="Long-term"),"K","")))</f>
        <v/>
      </c>
      <c r="M89" s="96"/>
      <c r="N89" s="102"/>
    </row>
    <row r="90" customFormat="false" ht="15" hidden="false" customHeight="true" outlineLevel="0" collapsed="false">
      <c r="A90" s="101" t="n">
        <f aca="false">90-3</f>
        <v>87</v>
      </c>
      <c r="B90" s="102"/>
      <c r="C90" s="102"/>
      <c r="D90" s="102"/>
      <c r="E90" s="102"/>
      <c r="F90" s="96"/>
      <c r="G90" s="103"/>
      <c r="H90" s="103"/>
      <c r="I90" s="103"/>
      <c r="J90" s="104" t="str">
        <f aca="false">IF(AND(I90=0,G90=0,I90=""),"",I90-G90)</f>
        <v/>
      </c>
      <c r="K90" s="96"/>
      <c r="L90" s="105" t="str">
        <f aca="false">IF(K90="","",IF(OR(K90="ST",K90="Short-term"),"H",IF(OR(K90="LT",K90="Long-term"),"K","")))</f>
        <v/>
      </c>
      <c r="M90" s="96"/>
      <c r="N90" s="102"/>
    </row>
    <row r="91" customFormat="false" ht="15" hidden="false" customHeight="true" outlineLevel="0" collapsed="false">
      <c r="A91" s="101" t="n">
        <f aca="false">91-3</f>
        <v>88</v>
      </c>
      <c r="B91" s="102"/>
      <c r="C91" s="102"/>
      <c r="D91" s="102"/>
      <c r="E91" s="102"/>
      <c r="F91" s="96"/>
      <c r="G91" s="103"/>
      <c r="H91" s="103"/>
      <c r="I91" s="103"/>
      <c r="J91" s="104" t="str">
        <f aca="false">IF(AND(I91=0,G91=0,I91=""),"",I91-G91)</f>
        <v/>
      </c>
      <c r="K91" s="96"/>
      <c r="L91" s="105" t="str">
        <f aca="false">IF(K91="","",IF(OR(K91="ST",K91="Short-term"),"H",IF(OR(K91="LT",K91="Long-term"),"K","")))</f>
        <v/>
      </c>
      <c r="M91" s="96"/>
      <c r="N91" s="102"/>
    </row>
    <row r="92" customFormat="false" ht="15" hidden="false" customHeight="true" outlineLevel="0" collapsed="false">
      <c r="A92" s="101" t="n">
        <f aca="false">92-3</f>
        <v>89</v>
      </c>
      <c r="B92" s="102"/>
      <c r="C92" s="102"/>
      <c r="D92" s="102"/>
      <c r="E92" s="102"/>
      <c r="F92" s="96"/>
      <c r="G92" s="103"/>
      <c r="H92" s="103"/>
      <c r="I92" s="103"/>
      <c r="J92" s="104" t="str">
        <f aca="false">IF(AND(I92=0,G92=0,I92=""),"",I92-G92)</f>
        <v/>
      </c>
      <c r="K92" s="96"/>
      <c r="L92" s="105" t="str">
        <f aca="false">IF(K92="","",IF(OR(K92="ST",K92="Short-term"),"H",IF(OR(K92="LT",K92="Long-term"),"K","")))</f>
        <v/>
      </c>
      <c r="M92" s="96"/>
      <c r="N92" s="102"/>
    </row>
    <row r="93" customFormat="false" ht="15" hidden="false" customHeight="true" outlineLevel="0" collapsed="false">
      <c r="A93" s="101" t="n">
        <f aca="false">93-3</f>
        <v>90</v>
      </c>
      <c r="B93" s="102"/>
      <c r="C93" s="102"/>
      <c r="D93" s="102"/>
      <c r="E93" s="102"/>
      <c r="F93" s="96"/>
      <c r="G93" s="103"/>
      <c r="H93" s="103"/>
      <c r="I93" s="103"/>
      <c r="J93" s="104" t="str">
        <f aca="false">IF(AND(I93=0,G93=0,I93=""),"",I93-G93)</f>
        <v/>
      </c>
      <c r="K93" s="96"/>
      <c r="L93" s="105" t="str">
        <f aca="false">IF(K93="","",IF(OR(K93="ST",K93="Short-term"),"H",IF(OR(K93="LT",K93="Long-term"),"K","")))</f>
        <v/>
      </c>
      <c r="M93" s="96"/>
      <c r="N93" s="102"/>
    </row>
    <row r="94" customFormat="false" ht="15" hidden="false" customHeight="true" outlineLevel="0" collapsed="false">
      <c r="A94" s="101" t="n">
        <f aca="false">94-3</f>
        <v>91</v>
      </c>
      <c r="B94" s="102"/>
      <c r="C94" s="102"/>
      <c r="D94" s="102"/>
      <c r="E94" s="102"/>
      <c r="F94" s="96"/>
      <c r="G94" s="103"/>
      <c r="H94" s="103"/>
      <c r="I94" s="103"/>
      <c r="J94" s="104" t="str">
        <f aca="false">IF(AND(I94=0,G94=0,I94=""),"",I94-G94)</f>
        <v/>
      </c>
      <c r="K94" s="96"/>
      <c r="L94" s="105" t="str">
        <f aca="false">IF(K94="","",IF(OR(K94="ST",K94="Short-term"),"H",IF(OR(K94="LT",K94="Long-term"),"K","")))</f>
        <v/>
      </c>
      <c r="M94" s="96"/>
      <c r="N94" s="102"/>
    </row>
    <row r="95" customFormat="false" ht="15" hidden="false" customHeight="true" outlineLevel="0" collapsed="false">
      <c r="A95" s="101" t="n">
        <f aca="false">95-3</f>
        <v>92</v>
      </c>
      <c r="B95" s="102"/>
      <c r="C95" s="102"/>
      <c r="D95" s="102"/>
      <c r="E95" s="102"/>
      <c r="F95" s="96"/>
      <c r="G95" s="103"/>
      <c r="H95" s="103"/>
      <c r="I95" s="103"/>
      <c r="J95" s="104" t="str">
        <f aca="false">IF(AND(I95=0,G95=0,I95=""),"",I95-G95)</f>
        <v/>
      </c>
      <c r="K95" s="96"/>
      <c r="L95" s="105" t="str">
        <f aca="false">IF(K95="","",IF(OR(K95="ST",K95="Short-term"),"H",IF(OR(K95="LT",K95="Long-term"),"K","")))</f>
        <v/>
      </c>
      <c r="M95" s="96"/>
      <c r="N95" s="102"/>
    </row>
    <row r="96" customFormat="false" ht="15" hidden="false" customHeight="true" outlineLevel="0" collapsed="false">
      <c r="A96" s="101" t="n">
        <f aca="false">96-3</f>
        <v>93</v>
      </c>
      <c r="B96" s="102"/>
      <c r="C96" s="102"/>
      <c r="D96" s="102"/>
      <c r="E96" s="102"/>
      <c r="F96" s="96"/>
      <c r="G96" s="103"/>
      <c r="H96" s="103"/>
      <c r="I96" s="103"/>
      <c r="J96" s="104" t="str">
        <f aca="false">IF(AND(I96=0,G96=0,I96=""),"",I96-G96)</f>
        <v/>
      </c>
      <c r="K96" s="96"/>
      <c r="L96" s="105" t="str">
        <f aca="false">IF(K96="","",IF(OR(K96="ST",K96="Short-term"),"H",IF(OR(K96="LT",K96="Long-term"),"K","")))</f>
        <v/>
      </c>
      <c r="M96" s="96"/>
      <c r="N96" s="102"/>
    </row>
    <row r="97" customFormat="false" ht="15" hidden="false" customHeight="true" outlineLevel="0" collapsed="false">
      <c r="A97" s="101" t="n">
        <f aca="false">97-3</f>
        <v>94</v>
      </c>
      <c r="B97" s="102"/>
      <c r="C97" s="102"/>
      <c r="D97" s="102"/>
      <c r="E97" s="102"/>
      <c r="F97" s="96"/>
      <c r="G97" s="103"/>
      <c r="H97" s="103"/>
      <c r="I97" s="103"/>
      <c r="J97" s="104" t="str">
        <f aca="false">IF(AND(I97=0,G97=0,I97=""),"",I97-G97)</f>
        <v/>
      </c>
      <c r="K97" s="96"/>
      <c r="L97" s="105" t="str">
        <f aca="false">IF(K97="","",IF(OR(K97="ST",K97="Short-term"),"H",IF(OR(K97="LT",K97="Long-term"),"K","")))</f>
        <v/>
      </c>
      <c r="M97" s="96"/>
      <c r="N97" s="102"/>
    </row>
    <row r="98" customFormat="false" ht="15" hidden="false" customHeight="true" outlineLevel="0" collapsed="false">
      <c r="A98" s="101" t="n">
        <f aca="false">98-3</f>
        <v>95</v>
      </c>
      <c r="B98" s="102"/>
      <c r="C98" s="102"/>
      <c r="D98" s="102"/>
      <c r="E98" s="102"/>
      <c r="F98" s="96"/>
      <c r="G98" s="103"/>
      <c r="H98" s="103"/>
      <c r="I98" s="103"/>
      <c r="J98" s="104" t="str">
        <f aca="false">IF(AND(I98=0,G98=0,I98=""),"",I98-G98)</f>
        <v/>
      </c>
      <c r="K98" s="96"/>
      <c r="L98" s="105" t="str">
        <f aca="false">IF(K98="","",IF(OR(K98="ST",K98="Short-term"),"H",IF(OR(K98="LT",K98="Long-term"),"K","")))</f>
        <v/>
      </c>
      <c r="M98" s="96"/>
      <c r="N98" s="102"/>
    </row>
    <row r="99" customFormat="false" ht="15" hidden="false" customHeight="true" outlineLevel="0" collapsed="false">
      <c r="A99" s="101" t="n">
        <f aca="false">99-3</f>
        <v>96</v>
      </c>
      <c r="B99" s="102"/>
      <c r="C99" s="102"/>
      <c r="D99" s="102"/>
      <c r="E99" s="102"/>
      <c r="F99" s="96"/>
      <c r="G99" s="103"/>
      <c r="H99" s="103"/>
      <c r="I99" s="103"/>
      <c r="J99" s="104" t="str">
        <f aca="false">IF(AND(I99=0,G99=0,I99=""),"",I99-G99)</f>
        <v/>
      </c>
      <c r="K99" s="96"/>
      <c r="L99" s="105" t="str">
        <f aca="false">IF(K99="","",IF(OR(K99="ST",K99="Short-term"),"H",IF(OR(K99="LT",K99="Long-term"),"K","")))</f>
        <v/>
      </c>
      <c r="M99" s="96"/>
      <c r="N99" s="102"/>
    </row>
    <row r="100" customFormat="false" ht="15" hidden="false" customHeight="true" outlineLevel="0" collapsed="false">
      <c r="A100" s="101" t="n">
        <f aca="false">100-3</f>
        <v>97</v>
      </c>
      <c r="B100" s="102"/>
      <c r="C100" s="102"/>
      <c r="D100" s="102"/>
      <c r="E100" s="102"/>
      <c r="F100" s="96"/>
      <c r="G100" s="103"/>
      <c r="H100" s="103"/>
      <c r="I100" s="103"/>
      <c r="J100" s="104" t="str">
        <f aca="false">IF(AND(I100=0,G100=0,I100=""),"",I100-G100)</f>
        <v/>
      </c>
      <c r="K100" s="96"/>
      <c r="L100" s="105" t="str">
        <f aca="false">IF(K100="","",IF(OR(K100="ST",K100="Short-term"),"H",IF(OR(K100="LT",K100="Long-term"),"K","")))</f>
        <v/>
      </c>
      <c r="M100" s="96"/>
      <c r="N100" s="102"/>
    </row>
    <row r="101" customFormat="false" ht="15" hidden="false" customHeight="true" outlineLevel="0" collapsed="false">
      <c r="A101" s="101" t="n">
        <f aca="false">101-3</f>
        <v>98</v>
      </c>
      <c r="B101" s="102"/>
      <c r="C101" s="102"/>
      <c r="D101" s="102"/>
      <c r="E101" s="102"/>
      <c r="F101" s="96"/>
      <c r="G101" s="103"/>
      <c r="H101" s="103"/>
      <c r="I101" s="103"/>
      <c r="J101" s="104" t="str">
        <f aca="false">IF(AND(I101=0,G101=0,I101=""),"",I101-G101)</f>
        <v/>
      </c>
      <c r="K101" s="96"/>
      <c r="L101" s="105" t="str">
        <f aca="false">IF(K101="","",IF(OR(K101="ST",K101="Short-term"),"H",IF(OR(K101="LT",K101="Long-term"),"K","")))</f>
        <v/>
      </c>
      <c r="M101" s="96"/>
      <c r="N101" s="102"/>
    </row>
    <row r="102" customFormat="false" ht="15" hidden="false" customHeight="true" outlineLevel="0" collapsed="false">
      <c r="A102" s="101" t="n">
        <f aca="false">102-3</f>
        <v>99</v>
      </c>
      <c r="B102" s="102"/>
      <c r="C102" s="102"/>
      <c r="D102" s="102"/>
      <c r="E102" s="102"/>
      <c r="F102" s="96"/>
      <c r="G102" s="103"/>
      <c r="H102" s="103"/>
      <c r="I102" s="103"/>
      <c r="J102" s="104" t="str">
        <f aca="false">IF(AND(I102=0,G102=0,I102=""),"",I102-G102)</f>
        <v/>
      </c>
      <c r="K102" s="96"/>
      <c r="L102" s="105" t="str">
        <f aca="false">IF(K102="","",IF(OR(K102="ST",K102="Short-term"),"H",IF(OR(K102="LT",K102="Long-term"),"K","")))</f>
        <v/>
      </c>
      <c r="M102" s="96"/>
      <c r="N102" s="102"/>
    </row>
    <row r="103" customFormat="false" ht="15" hidden="false" customHeight="true" outlineLevel="0" collapsed="false">
      <c r="A103" s="101" t="n">
        <f aca="false">103-3</f>
        <v>100</v>
      </c>
      <c r="B103" s="102"/>
      <c r="C103" s="102"/>
      <c r="D103" s="102"/>
      <c r="E103" s="102"/>
      <c r="F103" s="96"/>
      <c r="G103" s="103"/>
      <c r="H103" s="103"/>
      <c r="I103" s="103"/>
      <c r="J103" s="104" t="str">
        <f aca="false">IF(AND(I103=0,G103=0,I103=""),"",I103-G103)</f>
        <v/>
      </c>
      <c r="K103" s="96"/>
      <c r="L103" s="105" t="str">
        <f aca="false">IF(K103="","",IF(OR(K103="ST",K103="Short-term"),"H",IF(OR(K103="LT",K103="Long-term"),"K","")))</f>
        <v/>
      </c>
      <c r="M103" s="96"/>
      <c r="N103" s="102"/>
    </row>
    <row r="104" customFormat="false" ht="15" hidden="false" customHeight="true" outlineLevel="0" collapsed="false">
      <c r="A104" s="101" t="n">
        <f aca="false">104-3</f>
        <v>101</v>
      </c>
      <c r="B104" s="102"/>
      <c r="C104" s="102"/>
      <c r="D104" s="102"/>
      <c r="E104" s="102"/>
      <c r="F104" s="96"/>
      <c r="G104" s="103"/>
      <c r="H104" s="103"/>
      <c r="I104" s="103"/>
      <c r="J104" s="104" t="str">
        <f aca="false">IF(AND(I104=0,G104=0,I104=""),"",I104-G104)</f>
        <v/>
      </c>
      <c r="K104" s="96"/>
      <c r="L104" s="105" t="str">
        <f aca="false">IF(K104="","",IF(OR(K104="ST",K104="Short-term"),"H",IF(OR(K104="LT",K104="Long-term"),"K","")))</f>
        <v/>
      </c>
      <c r="M104" s="96"/>
      <c r="N104" s="102"/>
    </row>
    <row r="105" customFormat="false" ht="15" hidden="false" customHeight="true" outlineLevel="0" collapsed="false">
      <c r="A105" s="101" t="n">
        <f aca="false">105-3</f>
        <v>102</v>
      </c>
      <c r="B105" s="102"/>
      <c r="C105" s="102"/>
      <c r="D105" s="102"/>
      <c r="E105" s="102"/>
      <c r="F105" s="96"/>
      <c r="G105" s="103"/>
      <c r="H105" s="103"/>
      <c r="I105" s="103"/>
      <c r="J105" s="104" t="str">
        <f aca="false">IF(AND(I105=0,G105=0,I105=""),"",I105-G105)</f>
        <v/>
      </c>
      <c r="K105" s="96"/>
      <c r="L105" s="105" t="str">
        <f aca="false">IF(K105="","",IF(OR(K105="ST",K105="Short-term"),"H",IF(OR(K105="LT",K105="Long-term"),"K","")))</f>
        <v/>
      </c>
      <c r="M105" s="96"/>
      <c r="N105" s="102"/>
    </row>
    <row r="106" customFormat="false" ht="15" hidden="false" customHeight="true" outlineLevel="0" collapsed="false">
      <c r="A106" s="101" t="n">
        <f aca="false">106-3</f>
        <v>103</v>
      </c>
      <c r="B106" s="102"/>
      <c r="C106" s="102"/>
      <c r="D106" s="102"/>
      <c r="E106" s="102"/>
      <c r="F106" s="96"/>
      <c r="G106" s="103"/>
      <c r="H106" s="103"/>
      <c r="I106" s="103"/>
      <c r="J106" s="104" t="str">
        <f aca="false">IF(AND(I106=0,G106=0,I106=""),"",I106-G106)</f>
        <v/>
      </c>
      <c r="K106" s="96"/>
      <c r="L106" s="105" t="str">
        <f aca="false">IF(K106="","",IF(OR(K106="ST",K106="Short-term"),"H",IF(OR(K106="LT",K106="Long-term"),"K","")))</f>
        <v/>
      </c>
      <c r="M106" s="96"/>
      <c r="N106" s="102"/>
    </row>
    <row r="107" customFormat="false" ht="15" hidden="false" customHeight="true" outlineLevel="0" collapsed="false">
      <c r="A107" s="101" t="n">
        <f aca="false">107-3</f>
        <v>104</v>
      </c>
      <c r="B107" s="102"/>
      <c r="C107" s="102"/>
      <c r="D107" s="102"/>
      <c r="E107" s="102"/>
      <c r="F107" s="96"/>
      <c r="G107" s="103"/>
      <c r="H107" s="103"/>
      <c r="I107" s="103"/>
      <c r="J107" s="104" t="str">
        <f aca="false">IF(AND(I107=0,G107=0,I107=""),"",I107-G107)</f>
        <v/>
      </c>
      <c r="K107" s="96"/>
      <c r="L107" s="105" t="str">
        <f aca="false">IF(K107="","",IF(OR(K107="ST",K107="Short-term"),"H",IF(OR(K107="LT",K107="Long-term"),"K","")))</f>
        <v/>
      </c>
      <c r="M107" s="96"/>
      <c r="N107" s="102"/>
    </row>
    <row r="108" customFormat="false" ht="15" hidden="false" customHeight="true" outlineLevel="0" collapsed="false">
      <c r="A108" s="101" t="n">
        <f aca="false">108-3</f>
        <v>105</v>
      </c>
      <c r="B108" s="102"/>
      <c r="C108" s="102"/>
      <c r="D108" s="102"/>
      <c r="E108" s="102"/>
      <c r="F108" s="96"/>
      <c r="G108" s="103"/>
      <c r="H108" s="103"/>
      <c r="I108" s="103"/>
      <c r="J108" s="104" t="str">
        <f aca="false">IF(AND(I108=0,G108=0,I108=""),"",I108-G108)</f>
        <v/>
      </c>
      <c r="K108" s="96"/>
      <c r="L108" s="105" t="str">
        <f aca="false">IF(K108="","",IF(OR(K108="ST",K108="Short-term"),"H",IF(OR(K108="LT",K108="Long-term"),"K","")))</f>
        <v/>
      </c>
      <c r="M108" s="96"/>
      <c r="N108" s="102"/>
    </row>
    <row r="109" customFormat="false" ht="15" hidden="false" customHeight="true" outlineLevel="0" collapsed="false">
      <c r="A109" s="101" t="n">
        <f aca="false">109-3</f>
        <v>106</v>
      </c>
      <c r="B109" s="102"/>
      <c r="C109" s="102"/>
      <c r="D109" s="102"/>
      <c r="E109" s="102"/>
      <c r="F109" s="96"/>
      <c r="G109" s="103"/>
      <c r="H109" s="103"/>
      <c r="I109" s="103"/>
      <c r="J109" s="104" t="str">
        <f aca="false">IF(AND(I109=0,G109=0,I109=""),"",I109-G109)</f>
        <v/>
      </c>
      <c r="K109" s="96"/>
      <c r="L109" s="105" t="str">
        <f aca="false">IF(K109="","",IF(OR(K109="ST",K109="Short-term"),"H",IF(OR(K109="LT",K109="Long-term"),"K","")))</f>
        <v/>
      </c>
      <c r="M109" s="96"/>
      <c r="N109" s="102"/>
    </row>
    <row r="110" customFormat="false" ht="15" hidden="false" customHeight="true" outlineLevel="0" collapsed="false">
      <c r="A110" s="101" t="n">
        <f aca="false">110-3</f>
        <v>107</v>
      </c>
      <c r="B110" s="102"/>
      <c r="C110" s="102"/>
      <c r="D110" s="102"/>
      <c r="E110" s="102"/>
      <c r="F110" s="96"/>
      <c r="G110" s="103"/>
      <c r="H110" s="103"/>
      <c r="I110" s="103"/>
      <c r="J110" s="104" t="str">
        <f aca="false">IF(AND(I110=0,G110=0,I110=""),"",I110-G110)</f>
        <v/>
      </c>
      <c r="K110" s="96"/>
      <c r="L110" s="105" t="str">
        <f aca="false">IF(K110="","",IF(OR(K110="ST",K110="Short-term"),"H",IF(OR(K110="LT",K110="Long-term"),"K","")))</f>
        <v/>
      </c>
      <c r="M110" s="96"/>
      <c r="N110" s="102"/>
    </row>
    <row r="111" customFormat="false" ht="15" hidden="false" customHeight="true" outlineLevel="0" collapsed="false">
      <c r="A111" s="101" t="n">
        <f aca="false">111-3</f>
        <v>108</v>
      </c>
      <c r="B111" s="102"/>
      <c r="C111" s="102"/>
      <c r="D111" s="102"/>
      <c r="E111" s="102"/>
      <c r="F111" s="96"/>
      <c r="G111" s="103"/>
      <c r="H111" s="103"/>
      <c r="I111" s="103"/>
      <c r="J111" s="104" t="str">
        <f aca="false">IF(AND(I111=0,G111=0,I111=""),"",I111-G111)</f>
        <v/>
      </c>
      <c r="K111" s="96"/>
      <c r="L111" s="105" t="str">
        <f aca="false">IF(K111="","",IF(OR(K111="ST",K111="Short-term"),"H",IF(OR(K111="LT",K111="Long-term"),"K","")))</f>
        <v/>
      </c>
      <c r="M111" s="96"/>
      <c r="N111" s="102"/>
    </row>
    <row r="112" customFormat="false" ht="15" hidden="false" customHeight="true" outlineLevel="0" collapsed="false">
      <c r="A112" s="101" t="n">
        <f aca="false">112-3</f>
        <v>109</v>
      </c>
      <c r="B112" s="102"/>
      <c r="C112" s="102"/>
      <c r="D112" s="102"/>
      <c r="E112" s="102"/>
      <c r="F112" s="96"/>
      <c r="G112" s="103"/>
      <c r="H112" s="103"/>
      <c r="I112" s="103"/>
      <c r="J112" s="104" t="str">
        <f aca="false">IF(AND(I112=0,G112=0,I112=""),"",I112-G112)</f>
        <v/>
      </c>
      <c r="K112" s="96"/>
      <c r="L112" s="105" t="str">
        <f aca="false">IF(K112="","",IF(OR(K112="ST",K112="Short-term"),"H",IF(OR(K112="LT",K112="Long-term"),"K","")))</f>
        <v/>
      </c>
      <c r="M112" s="96"/>
      <c r="N112" s="102"/>
    </row>
    <row r="113" customFormat="false" ht="15" hidden="false" customHeight="true" outlineLevel="0" collapsed="false">
      <c r="A113" s="101" t="n">
        <f aca="false">113-3</f>
        <v>110</v>
      </c>
      <c r="B113" s="102"/>
      <c r="C113" s="102"/>
      <c r="D113" s="102"/>
      <c r="E113" s="102"/>
      <c r="F113" s="96"/>
      <c r="G113" s="103"/>
      <c r="H113" s="103"/>
      <c r="I113" s="103"/>
      <c r="J113" s="104" t="str">
        <f aca="false">IF(AND(I113=0,G113=0,I113=""),"",I113-G113)</f>
        <v/>
      </c>
      <c r="K113" s="96"/>
      <c r="L113" s="105" t="str">
        <f aca="false">IF(K113="","",IF(OR(K113="ST",K113="Short-term"),"H",IF(OR(K113="LT",K113="Long-term"),"K","")))</f>
        <v/>
      </c>
      <c r="M113" s="96"/>
      <c r="N113" s="102"/>
    </row>
    <row r="114" customFormat="false" ht="15" hidden="false" customHeight="true" outlineLevel="0" collapsed="false">
      <c r="A114" s="101" t="n">
        <f aca="false">114-3</f>
        <v>111</v>
      </c>
      <c r="B114" s="102"/>
      <c r="C114" s="102"/>
      <c r="D114" s="102"/>
      <c r="E114" s="102"/>
      <c r="F114" s="96"/>
      <c r="G114" s="103"/>
      <c r="H114" s="103"/>
      <c r="I114" s="103"/>
      <c r="J114" s="104" t="str">
        <f aca="false">IF(AND(I114=0,G114=0,I114=""),"",I114-G114)</f>
        <v/>
      </c>
      <c r="K114" s="96"/>
      <c r="L114" s="105" t="str">
        <f aca="false">IF(K114="","",IF(OR(K114="ST",K114="Short-term"),"H",IF(OR(K114="LT",K114="Long-term"),"K","")))</f>
        <v/>
      </c>
      <c r="M114" s="96"/>
      <c r="N114" s="102"/>
    </row>
    <row r="115" customFormat="false" ht="15" hidden="false" customHeight="true" outlineLevel="0" collapsed="false">
      <c r="A115" s="101" t="n">
        <f aca="false">115-3</f>
        <v>112</v>
      </c>
      <c r="B115" s="102"/>
      <c r="C115" s="102"/>
      <c r="D115" s="102"/>
      <c r="E115" s="102"/>
      <c r="F115" s="96"/>
      <c r="G115" s="103"/>
      <c r="H115" s="103"/>
      <c r="I115" s="103"/>
      <c r="J115" s="104" t="str">
        <f aca="false">IF(AND(I115=0,G115=0,I115=""),"",I115-G115)</f>
        <v/>
      </c>
      <c r="K115" s="96"/>
      <c r="L115" s="105" t="str">
        <f aca="false">IF(K115="","",IF(OR(K115="ST",K115="Short-term"),"H",IF(OR(K115="LT",K115="Long-term"),"K","")))</f>
        <v/>
      </c>
      <c r="M115" s="96"/>
      <c r="N115" s="102"/>
    </row>
    <row r="116" customFormat="false" ht="15" hidden="false" customHeight="true" outlineLevel="0" collapsed="false">
      <c r="A116" s="101" t="n">
        <f aca="false">116-3</f>
        <v>113</v>
      </c>
      <c r="B116" s="102"/>
      <c r="C116" s="102"/>
      <c r="D116" s="102"/>
      <c r="E116" s="102"/>
      <c r="F116" s="96"/>
      <c r="G116" s="103"/>
      <c r="H116" s="103"/>
      <c r="I116" s="103"/>
      <c r="J116" s="104" t="str">
        <f aca="false">IF(AND(I116=0,G116=0,I116=""),"",I116-G116)</f>
        <v/>
      </c>
      <c r="K116" s="96"/>
      <c r="L116" s="105" t="str">
        <f aca="false">IF(K116="","",IF(OR(K116="ST",K116="Short-term"),"H",IF(OR(K116="LT",K116="Long-term"),"K","")))</f>
        <v/>
      </c>
      <c r="M116" s="96"/>
      <c r="N116" s="102"/>
    </row>
    <row r="117" customFormat="false" ht="15" hidden="false" customHeight="true" outlineLevel="0" collapsed="false">
      <c r="A117" s="101" t="n">
        <f aca="false">117-3</f>
        <v>114</v>
      </c>
      <c r="B117" s="102"/>
      <c r="C117" s="102"/>
      <c r="D117" s="102"/>
      <c r="E117" s="102"/>
      <c r="F117" s="96"/>
      <c r="G117" s="103"/>
      <c r="H117" s="103"/>
      <c r="I117" s="103"/>
      <c r="J117" s="104" t="str">
        <f aca="false">IF(AND(I117=0,G117=0,I117=""),"",I117-G117)</f>
        <v/>
      </c>
      <c r="K117" s="96"/>
      <c r="L117" s="105" t="str">
        <f aca="false">IF(K117="","",IF(OR(K117="ST",K117="Short-term"),"H",IF(OR(K117="LT",K117="Long-term"),"K","")))</f>
        <v/>
      </c>
      <c r="M117" s="96"/>
      <c r="N117" s="102"/>
    </row>
    <row r="118" customFormat="false" ht="15" hidden="false" customHeight="true" outlineLevel="0" collapsed="false">
      <c r="A118" s="101" t="n">
        <f aca="false">118-3</f>
        <v>115</v>
      </c>
      <c r="B118" s="102"/>
      <c r="C118" s="102"/>
      <c r="D118" s="102"/>
      <c r="E118" s="102"/>
      <c r="F118" s="96"/>
      <c r="G118" s="103"/>
      <c r="H118" s="103"/>
      <c r="I118" s="103"/>
      <c r="J118" s="104" t="str">
        <f aca="false">IF(AND(I118=0,G118=0,I118=""),"",I118-G118)</f>
        <v/>
      </c>
      <c r="K118" s="96"/>
      <c r="L118" s="105" t="str">
        <f aca="false">IF(K118="","",IF(OR(K118="ST",K118="Short-term"),"H",IF(OR(K118="LT",K118="Long-term"),"K","")))</f>
        <v/>
      </c>
      <c r="M118" s="96"/>
      <c r="N118" s="102"/>
    </row>
    <row r="119" customFormat="false" ht="15" hidden="false" customHeight="true" outlineLevel="0" collapsed="false">
      <c r="A119" s="101" t="n">
        <f aca="false">119-3</f>
        <v>116</v>
      </c>
      <c r="B119" s="102"/>
      <c r="C119" s="102"/>
      <c r="D119" s="102"/>
      <c r="E119" s="102"/>
      <c r="F119" s="96"/>
      <c r="G119" s="103"/>
      <c r="H119" s="103"/>
      <c r="I119" s="103"/>
      <c r="J119" s="104" t="str">
        <f aca="false">IF(AND(I119=0,G119=0,I119=""),"",I119-G119)</f>
        <v/>
      </c>
      <c r="K119" s="96"/>
      <c r="L119" s="105" t="str">
        <f aca="false">IF(K119="","",IF(OR(K119="ST",K119="Short-term"),"H",IF(OR(K119="LT",K119="Long-term"),"K","")))</f>
        <v/>
      </c>
      <c r="M119" s="96"/>
      <c r="N119" s="102"/>
    </row>
    <row r="120" customFormat="false" ht="15" hidden="false" customHeight="true" outlineLevel="0" collapsed="false">
      <c r="A120" s="101" t="n">
        <f aca="false">120-3</f>
        <v>117</v>
      </c>
      <c r="B120" s="102"/>
      <c r="C120" s="102"/>
      <c r="D120" s="102"/>
      <c r="E120" s="102"/>
      <c r="F120" s="96"/>
      <c r="G120" s="103"/>
      <c r="H120" s="103"/>
      <c r="I120" s="103"/>
      <c r="J120" s="104" t="str">
        <f aca="false">IF(AND(I120=0,G120=0,I120=""),"",I120-G120)</f>
        <v/>
      </c>
      <c r="K120" s="96"/>
      <c r="L120" s="105" t="str">
        <f aca="false">IF(K120="","",IF(OR(K120="ST",K120="Short-term"),"H",IF(OR(K120="LT",K120="Long-term"),"K","")))</f>
        <v/>
      </c>
      <c r="M120" s="96"/>
      <c r="N120" s="102"/>
    </row>
    <row r="121" customFormat="false" ht="15" hidden="false" customHeight="true" outlineLevel="0" collapsed="false">
      <c r="A121" s="101" t="n">
        <f aca="false">121-3</f>
        <v>118</v>
      </c>
      <c r="B121" s="102"/>
      <c r="C121" s="102"/>
      <c r="D121" s="102"/>
      <c r="E121" s="102"/>
      <c r="F121" s="96"/>
      <c r="G121" s="103"/>
      <c r="H121" s="103"/>
      <c r="I121" s="103"/>
      <c r="J121" s="104" t="str">
        <f aca="false">IF(AND(I121=0,G121=0,I121=""),"",I121-G121)</f>
        <v/>
      </c>
      <c r="K121" s="96"/>
      <c r="L121" s="105" t="str">
        <f aca="false">IF(K121="","",IF(OR(K121="ST",K121="Short-term"),"H",IF(OR(K121="LT",K121="Long-term"),"K","")))</f>
        <v/>
      </c>
      <c r="M121" s="96"/>
      <c r="N121" s="102"/>
    </row>
    <row r="122" customFormat="false" ht="15" hidden="false" customHeight="true" outlineLevel="0" collapsed="false">
      <c r="A122" s="101" t="n">
        <f aca="false">122-3</f>
        <v>119</v>
      </c>
      <c r="B122" s="102"/>
      <c r="C122" s="102"/>
      <c r="D122" s="102"/>
      <c r="E122" s="102"/>
      <c r="F122" s="96"/>
      <c r="G122" s="103"/>
      <c r="H122" s="103"/>
      <c r="I122" s="103"/>
      <c r="J122" s="104" t="str">
        <f aca="false">IF(AND(I122=0,G122=0,I122=""),"",I122-G122)</f>
        <v/>
      </c>
      <c r="K122" s="96"/>
      <c r="L122" s="105" t="str">
        <f aca="false">IF(K122="","",IF(OR(K122="ST",K122="Short-term"),"H",IF(OR(K122="LT",K122="Long-term"),"K","")))</f>
        <v/>
      </c>
      <c r="M122" s="96"/>
      <c r="N122" s="102"/>
    </row>
    <row r="123" customFormat="false" ht="15" hidden="false" customHeight="true" outlineLevel="0" collapsed="false">
      <c r="A123" s="101" t="n">
        <f aca="false">123-3</f>
        <v>120</v>
      </c>
      <c r="B123" s="102"/>
      <c r="C123" s="102"/>
      <c r="D123" s="102"/>
      <c r="E123" s="102"/>
      <c r="F123" s="96"/>
      <c r="G123" s="103"/>
      <c r="H123" s="103"/>
      <c r="I123" s="103"/>
      <c r="J123" s="104" t="str">
        <f aca="false">IF(AND(I123=0,G123=0,I123=""),"",I123-G123)</f>
        <v/>
      </c>
      <c r="K123" s="96"/>
      <c r="L123" s="105" t="str">
        <f aca="false">IF(K123="","",IF(OR(K123="ST",K123="Short-term"),"H",IF(OR(K123="LT",K123="Long-term"),"K","")))</f>
        <v/>
      </c>
      <c r="M123" s="96"/>
      <c r="N123" s="102"/>
    </row>
    <row r="124" customFormat="false" ht="15" hidden="false" customHeight="true" outlineLevel="0" collapsed="false">
      <c r="A124" s="101" t="n">
        <f aca="false">124-3</f>
        <v>121</v>
      </c>
      <c r="B124" s="102"/>
      <c r="C124" s="102"/>
      <c r="D124" s="102"/>
      <c r="E124" s="102"/>
      <c r="F124" s="96"/>
      <c r="G124" s="103"/>
      <c r="H124" s="103"/>
      <c r="I124" s="103"/>
      <c r="J124" s="104" t="str">
        <f aca="false">IF(AND(I124=0,G124=0,I124=""),"",I124-G124)</f>
        <v/>
      </c>
      <c r="K124" s="96"/>
      <c r="L124" s="105" t="str">
        <f aca="false">IF(K124="","",IF(OR(K124="ST",K124="Short-term"),"H",IF(OR(K124="LT",K124="Long-term"),"K","")))</f>
        <v/>
      </c>
      <c r="M124" s="96"/>
      <c r="N124" s="102"/>
    </row>
    <row r="125" customFormat="false" ht="15" hidden="false" customHeight="true" outlineLevel="0" collapsed="false">
      <c r="A125" s="101" t="n">
        <f aca="false">125-3</f>
        <v>122</v>
      </c>
      <c r="B125" s="102"/>
      <c r="C125" s="102"/>
      <c r="D125" s="102"/>
      <c r="E125" s="102"/>
      <c r="F125" s="96"/>
      <c r="G125" s="103"/>
      <c r="H125" s="103"/>
      <c r="I125" s="103"/>
      <c r="J125" s="104" t="str">
        <f aca="false">IF(AND(I125=0,G125=0,I125=""),"",I125-G125)</f>
        <v/>
      </c>
      <c r="K125" s="96"/>
      <c r="L125" s="105" t="str">
        <f aca="false">IF(K125="","",IF(OR(K125="ST",K125="Short-term"),"H",IF(OR(K125="LT",K125="Long-term"),"K","")))</f>
        <v/>
      </c>
      <c r="M125" s="96"/>
      <c r="N125" s="102"/>
    </row>
    <row r="126" customFormat="false" ht="15" hidden="false" customHeight="true" outlineLevel="0" collapsed="false">
      <c r="A126" s="101" t="n">
        <f aca="false">126-3</f>
        <v>123</v>
      </c>
      <c r="B126" s="102"/>
      <c r="C126" s="102"/>
      <c r="D126" s="102"/>
      <c r="E126" s="102"/>
      <c r="F126" s="96"/>
      <c r="G126" s="103"/>
      <c r="H126" s="103"/>
      <c r="I126" s="103"/>
      <c r="J126" s="104" t="str">
        <f aca="false">IF(AND(I126=0,G126=0,I126=""),"",I126-G126)</f>
        <v/>
      </c>
      <c r="K126" s="96"/>
      <c r="L126" s="105" t="str">
        <f aca="false">IF(K126="","",IF(OR(K126="ST",K126="Short-term"),"H",IF(OR(K126="LT",K126="Long-term"),"K","")))</f>
        <v/>
      </c>
      <c r="M126" s="96"/>
      <c r="N126" s="102"/>
    </row>
    <row r="127" customFormat="false" ht="15" hidden="false" customHeight="true" outlineLevel="0" collapsed="false">
      <c r="A127" s="101" t="n">
        <f aca="false">127-3</f>
        <v>124</v>
      </c>
      <c r="B127" s="102"/>
      <c r="C127" s="102"/>
      <c r="D127" s="102"/>
      <c r="E127" s="102"/>
      <c r="F127" s="96"/>
      <c r="G127" s="103"/>
      <c r="H127" s="103"/>
      <c r="I127" s="103"/>
      <c r="J127" s="104" t="str">
        <f aca="false">IF(AND(I127=0,G127=0,I127=""),"",I127-G127)</f>
        <v/>
      </c>
      <c r="K127" s="96"/>
      <c r="L127" s="105" t="str">
        <f aca="false">IF(K127="","",IF(OR(K127="ST",K127="Short-term"),"H",IF(OR(K127="LT",K127="Long-term"),"K","")))</f>
        <v/>
      </c>
      <c r="M127" s="96"/>
      <c r="N127" s="102"/>
    </row>
    <row r="128" customFormat="false" ht="15" hidden="false" customHeight="true" outlineLevel="0" collapsed="false">
      <c r="A128" s="101" t="n">
        <f aca="false">128-3</f>
        <v>125</v>
      </c>
      <c r="B128" s="102"/>
      <c r="C128" s="102"/>
      <c r="D128" s="102"/>
      <c r="E128" s="102"/>
      <c r="F128" s="96"/>
      <c r="G128" s="103"/>
      <c r="H128" s="103"/>
      <c r="I128" s="103"/>
      <c r="J128" s="104" t="str">
        <f aca="false">IF(AND(I128=0,G128=0,I128=""),"",I128-G128)</f>
        <v/>
      </c>
      <c r="K128" s="96"/>
      <c r="L128" s="105" t="str">
        <f aca="false">IF(K128="","",IF(OR(K128="ST",K128="Short-term"),"H",IF(OR(K128="LT",K128="Long-term"),"K","")))</f>
        <v/>
      </c>
      <c r="M128" s="96"/>
      <c r="N128" s="102"/>
    </row>
    <row r="129" customFormat="false" ht="15" hidden="false" customHeight="true" outlineLevel="0" collapsed="false">
      <c r="A129" s="101" t="n">
        <f aca="false">129-3</f>
        <v>126</v>
      </c>
      <c r="B129" s="102"/>
      <c r="C129" s="102"/>
      <c r="D129" s="102"/>
      <c r="E129" s="102"/>
      <c r="F129" s="96"/>
      <c r="G129" s="103"/>
      <c r="H129" s="103"/>
      <c r="I129" s="103"/>
      <c r="J129" s="104" t="str">
        <f aca="false">IF(AND(I129=0,G129=0,I129=""),"",I129-G129)</f>
        <v/>
      </c>
      <c r="K129" s="96"/>
      <c r="L129" s="105" t="str">
        <f aca="false">IF(K129="","",IF(OR(K129="ST",K129="Short-term"),"H",IF(OR(K129="LT",K129="Long-term"),"K","")))</f>
        <v/>
      </c>
      <c r="M129" s="96"/>
      <c r="N129" s="102"/>
    </row>
    <row r="130" customFormat="false" ht="15" hidden="false" customHeight="true" outlineLevel="0" collapsed="false">
      <c r="A130" s="101" t="n">
        <f aca="false">130-3</f>
        <v>127</v>
      </c>
      <c r="B130" s="102"/>
      <c r="C130" s="102"/>
      <c r="D130" s="102"/>
      <c r="E130" s="102"/>
      <c r="F130" s="96"/>
      <c r="G130" s="103"/>
      <c r="H130" s="103"/>
      <c r="I130" s="103"/>
      <c r="J130" s="104" t="str">
        <f aca="false">IF(AND(I130=0,G130=0,I130=""),"",I130-G130)</f>
        <v/>
      </c>
      <c r="K130" s="96"/>
      <c r="L130" s="105" t="str">
        <f aca="false">IF(K130="","",IF(OR(K130="ST",K130="Short-term"),"H",IF(OR(K130="LT",K130="Long-term"),"K","")))</f>
        <v/>
      </c>
      <c r="M130" s="96"/>
      <c r="N130" s="102"/>
    </row>
    <row r="131" customFormat="false" ht="15" hidden="false" customHeight="true" outlineLevel="0" collapsed="false">
      <c r="A131" s="101" t="n">
        <f aca="false">131-3</f>
        <v>128</v>
      </c>
      <c r="B131" s="102"/>
      <c r="C131" s="102"/>
      <c r="D131" s="102"/>
      <c r="E131" s="102"/>
      <c r="F131" s="96"/>
      <c r="G131" s="103"/>
      <c r="H131" s="103"/>
      <c r="I131" s="103"/>
      <c r="J131" s="104" t="str">
        <f aca="false">IF(AND(I131=0,G131=0,I131=""),"",I131-G131)</f>
        <v/>
      </c>
      <c r="K131" s="96"/>
      <c r="L131" s="105" t="str">
        <f aca="false">IF(K131="","",IF(OR(K131="ST",K131="Short-term"),"H",IF(OR(K131="LT",K131="Long-term"),"K","")))</f>
        <v/>
      </c>
      <c r="M131" s="96"/>
      <c r="N131" s="102"/>
    </row>
    <row r="132" customFormat="false" ht="15" hidden="false" customHeight="true" outlineLevel="0" collapsed="false">
      <c r="A132" s="101" t="n">
        <f aca="false">132-3</f>
        <v>129</v>
      </c>
      <c r="B132" s="102"/>
      <c r="C132" s="102"/>
      <c r="D132" s="102"/>
      <c r="E132" s="102"/>
      <c r="F132" s="96"/>
      <c r="G132" s="103"/>
      <c r="H132" s="103"/>
      <c r="I132" s="103"/>
      <c r="J132" s="104" t="str">
        <f aca="false">IF(AND(I132=0,G132=0,I132=""),"",I132-G132)</f>
        <v/>
      </c>
      <c r="K132" s="96"/>
      <c r="L132" s="105" t="str">
        <f aca="false">IF(K132="","",IF(OR(K132="ST",K132="Short-term"),"H",IF(OR(K132="LT",K132="Long-term"),"K","")))</f>
        <v/>
      </c>
      <c r="M132" s="96"/>
      <c r="N132" s="102"/>
    </row>
    <row r="133" customFormat="false" ht="15" hidden="false" customHeight="true" outlineLevel="0" collapsed="false">
      <c r="A133" s="101" t="n">
        <f aca="false">133-3</f>
        <v>130</v>
      </c>
      <c r="B133" s="102"/>
      <c r="C133" s="102"/>
      <c r="D133" s="102"/>
      <c r="E133" s="102"/>
      <c r="F133" s="96"/>
      <c r="G133" s="103"/>
      <c r="H133" s="103"/>
      <c r="I133" s="103"/>
      <c r="J133" s="104" t="str">
        <f aca="false">IF(AND(I133=0,G133=0,I133=""),"",I133-G133)</f>
        <v/>
      </c>
      <c r="K133" s="96"/>
      <c r="L133" s="105" t="str">
        <f aca="false">IF(K133="","",IF(OR(K133="ST",K133="Short-term"),"H",IF(OR(K133="LT",K133="Long-term"),"K","")))</f>
        <v/>
      </c>
      <c r="M133" s="96"/>
      <c r="N133" s="102"/>
    </row>
    <row r="134" customFormat="false" ht="15" hidden="false" customHeight="true" outlineLevel="0" collapsed="false">
      <c r="A134" s="101" t="n">
        <f aca="false">134-3</f>
        <v>131</v>
      </c>
      <c r="B134" s="102"/>
      <c r="C134" s="102"/>
      <c r="D134" s="102"/>
      <c r="E134" s="102"/>
      <c r="F134" s="96"/>
      <c r="G134" s="103"/>
      <c r="H134" s="103"/>
      <c r="I134" s="103"/>
      <c r="J134" s="104" t="str">
        <f aca="false">IF(AND(I134=0,G134=0,I134=""),"",I134-G134)</f>
        <v/>
      </c>
      <c r="K134" s="96"/>
      <c r="L134" s="105" t="str">
        <f aca="false">IF(K134="","",IF(OR(K134="ST",K134="Short-term"),"H",IF(OR(K134="LT",K134="Long-term"),"K","")))</f>
        <v/>
      </c>
      <c r="M134" s="96"/>
      <c r="N134" s="102"/>
    </row>
    <row r="135" customFormat="false" ht="15" hidden="false" customHeight="true" outlineLevel="0" collapsed="false">
      <c r="A135" s="101" t="n">
        <f aca="false">135-3</f>
        <v>132</v>
      </c>
      <c r="B135" s="102"/>
      <c r="C135" s="102"/>
      <c r="D135" s="102"/>
      <c r="E135" s="102"/>
      <c r="F135" s="96"/>
      <c r="G135" s="103"/>
      <c r="H135" s="103"/>
      <c r="I135" s="103"/>
      <c r="J135" s="104" t="str">
        <f aca="false">IF(AND(I135=0,G135=0,I135=""),"",I135-G135)</f>
        <v/>
      </c>
      <c r="K135" s="96"/>
      <c r="L135" s="105" t="str">
        <f aca="false">IF(K135="","",IF(OR(K135="ST",K135="Short-term"),"H",IF(OR(K135="LT",K135="Long-term"),"K","")))</f>
        <v/>
      </c>
      <c r="M135" s="96"/>
      <c r="N135" s="102"/>
    </row>
    <row r="136" customFormat="false" ht="15" hidden="false" customHeight="true" outlineLevel="0" collapsed="false">
      <c r="A136" s="101" t="n">
        <f aca="false">136-3</f>
        <v>133</v>
      </c>
      <c r="B136" s="102"/>
      <c r="C136" s="102"/>
      <c r="D136" s="102"/>
      <c r="E136" s="102"/>
      <c r="F136" s="96"/>
      <c r="G136" s="103"/>
      <c r="H136" s="103"/>
      <c r="I136" s="103"/>
      <c r="J136" s="104" t="str">
        <f aca="false">IF(AND(I136=0,G136=0,I136=""),"",I136-G136)</f>
        <v/>
      </c>
      <c r="K136" s="96"/>
      <c r="L136" s="105" t="str">
        <f aca="false">IF(K136="","",IF(OR(K136="ST",K136="Short-term"),"H",IF(OR(K136="LT",K136="Long-term"),"K","")))</f>
        <v/>
      </c>
      <c r="M136" s="96"/>
      <c r="N136" s="102"/>
    </row>
    <row r="137" customFormat="false" ht="15" hidden="false" customHeight="true" outlineLevel="0" collapsed="false">
      <c r="A137" s="101" t="n">
        <f aca="false">137-3</f>
        <v>134</v>
      </c>
      <c r="B137" s="102"/>
      <c r="C137" s="102"/>
      <c r="D137" s="102"/>
      <c r="E137" s="102"/>
      <c r="F137" s="96"/>
      <c r="G137" s="103"/>
      <c r="H137" s="103"/>
      <c r="I137" s="103"/>
      <c r="J137" s="104" t="str">
        <f aca="false">IF(AND(I137=0,G137=0,I137=""),"",I137-G137)</f>
        <v/>
      </c>
      <c r="K137" s="96"/>
      <c r="L137" s="105" t="str">
        <f aca="false">IF(K137="","",IF(OR(K137="ST",K137="Short-term"),"H",IF(OR(K137="LT",K137="Long-term"),"K","")))</f>
        <v/>
      </c>
      <c r="M137" s="96"/>
      <c r="N137" s="102"/>
    </row>
    <row r="138" customFormat="false" ht="15" hidden="false" customHeight="true" outlineLevel="0" collapsed="false">
      <c r="A138" s="101" t="n">
        <f aca="false">138-3</f>
        <v>135</v>
      </c>
      <c r="B138" s="102"/>
      <c r="C138" s="102"/>
      <c r="D138" s="102"/>
      <c r="E138" s="102"/>
      <c r="F138" s="96"/>
      <c r="G138" s="103"/>
      <c r="H138" s="103"/>
      <c r="I138" s="103"/>
      <c r="J138" s="104" t="str">
        <f aca="false">IF(AND(I138=0,G138=0,I138=""),"",I138-G138)</f>
        <v/>
      </c>
      <c r="K138" s="96"/>
      <c r="L138" s="105" t="str">
        <f aca="false">IF(K138="","",IF(OR(K138="ST",K138="Short-term"),"H",IF(OR(K138="LT",K138="Long-term"),"K","")))</f>
        <v/>
      </c>
      <c r="M138" s="96"/>
      <c r="N138" s="102"/>
    </row>
    <row r="139" customFormat="false" ht="15" hidden="false" customHeight="true" outlineLevel="0" collapsed="false">
      <c r="A139" s="101" t="n">
        <f aca="false">139-3</f>
        <v>136</v>
      </c>
      <c r="B139" s="102"/>
      <c r="C139" s="102"/>
      <c r="D139" s="102"/>
      <c r="E139" s="102"/>
      <c r="F139" s="96"/>
      <c r="G139" s="103"/>
      <c r="H139" s="103"/>
      <c r="I139" s="103"/>
      <c r="J139" s="104" t="str">
        <f aca="false">IF(AND(I139=0,G139=0,I139=""),"",I139-G139)</f>
        <v/>
      </c>
      <c r="K139" s="96"/>
      <c r="L139" s="105" t="str">
        <f aca="false">IF(K139="","",IF(OR(K139="ST",K139="Short-term"),"H",IF(OR(K139="LT",K139="Long-term"),"K","")))</f>
        <v/>
      </c>
      <c r="M139" s="96"/>
      <c r="N139" s="102"/>
    </row>
    <row r="140" customFormat="false" ht="15" hidden="false" customHeight="true" outlineLevel="0" collapsed="false">
      <c r="A140" s="101" t="n">
        <f aca="false">140-3</f>
        <v>137</v>
      </c>
      <c r="B140" s="102"/>
      <c r="C140" s="102"/>
      <c r="D140" s="102"/>
      <c r="E140" s="102"/>
      <c r="F140" s="96"/>
      <c r="G140" s="103"/>
      <c r="H140" s="103"/>
      <c r="I140" s="103"/>
      <c r="J140" s="104" t="str">
        <f aca="false">IF(AND(I140=0,G140=0,I140=""),"",I140-G140)</f>
        <v/>
      </c>
      <c r="K140" s="96"/>
      <c r="L140" s="105" t="str">
        <f aca="false">IF(K140="","",IF(OR(K140="ST",K140="Short-term"),"H",IF(OR(K140="LT",K140="Long-term"),"K","")))</f>
        <v/>
      </c>
      <c r="M140" s="96"/>
      <c r="N140" s="102"/>
    </row>
    <row r="141" customFormat="false" ht="15" hidden="false" customHeight="true" outlineLevel="0" collapsed="false">
      <c r="A141" s="101" t="n">
        <f aca="false">141-3</f>
        <v>138</v>
      </c>
      <c r="B141" s="102"/>
      <c r="C141" s="102"/>
      <c r="D141" s="102"/>
      <c r="E141" s="102"/>
      <c r="F141" s="96"/>
      <c r="G141" s="103"/>
      <c r="H141" s="103"/>
      <c r="I141" s="103"/>
      <c r="J141" s="104" t="str">
        <f aca="false">IF(AND(I141=0,G141=0,I141=""),"",I141-G141)</f>
        <v/>
      </c>
      <c r="K141" s="96"/>
      <c r="L141" s="105" t="str">
        <f aca="false">IF(K141="","",IF(OR(K141="ST",K141="Short-term"),"H",IF(OR(K141="LT",K141="Long-term"),"K","")))</f>
        <v/>
      </c>
      <c r="M141" s="96"/>
      <c r="N141" s="102"/>
    </row>
    <row r="142" customFormat="false" ht="15" hidden="false" customHeight="true" outlineLevel="0" collapsed="false">
      <c r="A142" s="101" t="n">
        <f aca="false">142-3</f>
        <v>139</v>
      </c>
      <c r="B142" s="102"/>
      <c r="C142" s="102"/>
      <c r="D142" s="102"/>
      <c r="E142" s="102"/>
      <c r="F142" s="96"/>
      <c r="G142" s="103"/>
      <c r="H142" s="103"/>
      <c r="I142" s="103"/>
      <c r="J142" s="104" t="str">
        <f aca="false">IF(AND(I142=0,G142=0,I142=""),"",I142-G142)</f>
        <v/>
      </c>
      <c r="K142" s="96"/>
      <c r="L142" s="105" t="str">
        <f aca="false">IF(K142="","",IF(OR(K142="ST",K142="Short-term"),"H",IF(OR(K142="LT",K142="Long-term"),"K","")))</f>
        <v/>
      </c>
      <c r="M142" s="96"/>
      <c r="N142" s="102"/>
    </row>
    <row r="143" customFormat="false" ht="15" hidden="false" customHeight="true" outlineLevel="0" collapsed="false">
      <c r="A143" s="101" t="n">
        <f aca="false">143-3</f>
        <v>140</v>
      </c>
      <c r="B143" s="102"/>
      <c r="C143" s="102"/>
      <c r="D143" s="102"/>
      <c r="E143" s="102"/>
      <c r="F143" s="96"/>
      <c r="G143" s="103"/>
      <c r="H143" s="103"/>
      <c r="I143" s="103"/>
      <c r="J143" s="104" t="str">
        <f aca="false">IF(AND(I143=0,G143=0,I143=""),"",I143-G143)</f>
        <v/>
      </c>
      <c r="K143" s="96"/>
      <c r="L143" s="105" t="str">
        <f aca="false">IF(K143="","",IF(OR(K143="ST",K143="Short-term"),"H",IF(OR(K143="LT",K143="Long-term"),"K","")))</f>
        <v/>
      </c>
      <c r="M143" s="96"/>
      <c r="N143" s="102"/>
    </row>
    <row r="144" customFormat="false" ht="15" hidden="false" customHeight="true" outlineLevel="0" collapsed="false">
      <c r="A144" s="101" t="n">
        <f aca="false">144-3</f>
        <v>141</v>
      </c>
      <c r="B144" s="102"/>
      <c r="C144" s="102"/>
      <c r="D144" s="102"/>
      <c r="E144" s="102"/>
      <c r="F144" s="96"/>
      <c r="G144" s="103"/>
      <c r="H144" s="103"/>
      <c r="I144" s="103"/>
      <c r="J144" s="104" t="str">
        <f aca="false">IF(AND(I144=0,G144=0,I144=""),"",I144-G144)</f>
        <v/>
      </c>
      <c r="K144" s="96"/>
      <c r="L144" s="105" t="str">
        <f aca="false">IF(K144="","",IF(OR(K144="ST",K144="Short-term"),"H",IF(OR(K144="LT",K144="Long-term"),"K","")))</f>
        <v/>
      </c>
      <c r="M144" s="96"/>
      <c r="N144" s="102"/>
    </row>
    <row r="145" customFormat="false" ht="15" hidden="false" customHeight="true" outlineLevel="0" collapsed="false">
      <c r="A145" s="101" t="n">
        <f aca="false">145-3</f>
        <v>142</v>
      </c>
      <c r="B145" s="102"/>
      <c r="C145" s="102"/>
      <c r="D145" s="102"/>
      <c r="E145" s="102"/>
      <c r="F145" s="96"/>
      <c r="G145" s="103"/>
      <c r="H145" s="103"/>
      <c r="I145" s="103"/>
      <c r="J145" s="104" t="str">
        <f aca="false">IF(AND(I145=0,G145=0,I145=""),"",I145-G145)</f>
        <v/>
      </c>
      <c r="K145" s="96"/>
      <c r="L145" s="105" t="str">
        <f aca="false">IF(K145="","",IF(OR(K145="ST",K145="Short-term"),"H",IF(OR(K145="LT",K145="Long-term"),"K","")))</f>
        <v/>
      </c>
      <c r="M145" s="96"/>
      <c r="N145" s="102"/>
    </row>
    <row r="146" customFormat="false" ht="15" hidden="false" customHeight="true" outlineLevel="0" collapsed="false">
      <c r="A146" s="101" t="n">
        <f aca="false">146-3</f>
        <v>143</v>
      </c>
      <c r="B146" s="102"/>
      <c r="C146" s="102"/>
      <c r="D146" s="102"/>
      <c r="E146" s="102"/>
      <c r="F146" s="96"/>
      <c r="G146" s="103"/>
      <c r="H146" s="103"/>
      <c r="I146" s="103"/>
      <c r="J146" s="104" t="str">
        <f aca="false">IF(AND(I146=0,G146=0,I146=""),"",I146-G146)</f>
        <v/>
      </c>
      <c r="K146" s="96"/>
      <c r="L146" s="105" t="str">
        <f aca="false">IF(K146="","",IF(OR(K146="ST",K146="Short-term"),"H",IF(OR(K146="LT",K146="Long-term"),"K","")))</f>
        <v/>
      </c>
      <c r="M146" s="96"/>
      <c r="N146" s="102"/>
    </row>
    <row r="147" customFormat="false" ht="15" hidden="false" customHeight="true" outlineLevel="0" collapsed="false">
      <c r="A147" s="101" t="n">
        <f aca="false">147-3</f>
        <v>144</v>
      </c>
      <c r="B147" s="102"/>
      <c r="C147" s="102"/>
      <c r="D147" s="102"/>
      <c r="E147" s="102"/>
      <c r="F147" s="96"/>
      <c r="G147" s="103"/>
      <c r="H147" s="103"/>
      <c r="I147" s="103"/>
      <c r="J147" s="104" t="str">
        <f aca="false">IF(AND(I147=0,G147=0,I147=""),"",I147-G147)</f>
        <v/>
      </c>
      <c r="K147" s="96"/>
      <c r="L147" s="105" t="str">
        <f aca="false">IF(K147="","",IF(OR(K147="ST",K147="Short-term"),"H",IF(OR(K147="LT",K147="Long-term"),"K","")))</f>
        <v/>
      </c>
      <c r="M147" s="96"/>
      <c r="N147" s="102"/>
    </row>
    <row r="148" customFormat="false" ht="15" hidden="false" customHeight="true" outlineLevel="0" collapsed="false">
      <c r="A148" s="101" t="n">
        <f aca="false">148-3</f>
        <v>145</v>
      </c>
      <c r="B148" s="102"/>
      <c r="C148" s="102"/>
      <c r="D148" s="102"/>
      <c r="E148" s="102"/>
      <c r="F148" s="96"/>
      <c r="G148" s="103"/>
      <c r="H148" s="103"/>
      <c r="I148" s="103"/>
      <c r="J148" s="104" t="str">
        <f aca="false">IF(AND(I148=0,G148=0,I148=""),"",I148-G148)</f>
        <v/>
      </c>
      <c r="K148" s="96"/>
      <c r="L148" s="105" t="str">
        <f aca="false">IF(K148="","",IF(OR(K148="ST",K148="Short-term"),"H",IF(OR(K148="LT",K148="Long-term"),"K","")))</f>
        <v/>
      </c>
      <c r="M148" s="96"/>
      <c r="N148" s="102"/>
    </row>
    <row r="149" customFormat="false" ht="15" hidden="false" customHeight="true" outlineLevel="0" collapsed="false">
      <c r="A149" s="101" t="n">
        <f aca="false">149-3</f>
        <v>146</v>
      </c>
      <c r="B149" s="102"/>
      <c r="C149" s="102"/>
      <c r="D149" s="102"/>
      <c r="E149" s="102"/>
      <c r="F149" s="96"/>
      <c r="G149" s="103"/>
      <c r="H149" s="103"/>
      <c r="I149" s="103"/>
      <c r="J149" s="104" t="str">
        <f aca="false">IF(AND(I149=0,G149=0,I149=""),"",I149-G149)</f>
        <v/>
      </c>
      <c r="K149" s="96"/>
      <c r="L149" s="105" t="str">
        <f aca="false">IF(K149="","",IF(OR(K149="ST",K149="Short-term"),"H",IF(OR(K149="LT",K149="Long-term"),"K","")))</f>
        <v/>
      </c>
      <c r="M149" s="96"/>
      <c r="N149" s="102"/>
    </row>
    <row r="150" customFormat="false" ht="15" hidden="false" customHeight="true" outlineLevel="0" collapsed="false">
      <c r="A150" s="101" t="n">
        <f aca="false">150-3</f>
        <v>147</v>
      </c>
      <c r="B150" s="102"/>
      <c r="C150" s="102"/>
      <c r="D150" s="102"/>
      <c r="E150" s="102"/>
      <c r="F150" s="96"/>
      <c r="G150" s="103"/>
      <c r="H150" s="103"/>
      <c r="I150" s="103"/>
      <c r="J150" s="104" t="str">
        <f aca="false">IF(AND(I150=0,G150=0,I150=""),"",I150-G150)</f>
        <v/>
      </c>
      <c r="K150" s="96"/>
      <c r="L150" s="105" t="str">
        <f aca="false">IF(K150="","",IF(OR(K150="ST",K150="Short-term"),"H",IF(OR(K150="LT",K150="Long-term"),"K","")))</f>
        <v/>
      </c>
      <c r="M150" s="96"/>
      <c r="N150" s="102"/>
    </row>
    <row r="151" customFormat="false" ht="15" hidden="false" customHeight="true" outlineLevel="0" collapsed="false">
      <c r="A151" s="101" t="n">
        <f aca="false">151-3</f>
        <v>148</v>
      </c>
      <c r="B151" s="102"/>
      <c r="C151" s="102"/>
      <c r="D151" s="102"/>
      <c r="E151" s="102"/>
      <c r="F151" s="96"/>
      <c r="G151" s="103"/>
      <c r="H151" s="103"/>
      <c r="I151" s="103"/>
      <c r="J151" s="104" t="str">
        <f aca="false">IF(AND(I151=0,G151=0,I151=""),"",I151-G151)</f>
        <v/>
      </c>
      <c r="K151" s="96"/>
      <c r="L151" s="105" t="str">
        <f aca="false">IF(K151="","",IF(OR(K151="ST",K151="Short-term"),"H",IF(OR(K151="LT",K151="Long-term"),"K","")))</f>
        <v/>
      </c>
      <c r="M151" s="96"/>
      <c r="N151" s="102"/>
    </row>
    <row r="152" customFormat="false" ht="15" hidden="false" customHeight="true" outlineLevel="0" collapsed="false">
      <c r="A152" s="101" t="n">
        <f aca="false">152-3</f>
        <v>149</v>
      </c>
      <c r="B152" s="102"/>
      <c r="C152" s="102"/>
      <c r="D152" s="102"/>
      <c r="E152" s="102"/>
      <c r="F152" s="96"/>
      <c r="G152" s="103"/>
      <c r="H152" s="103"/>
      <c r="I152" s="103"/>
      <c r="J152" s="104" t="str">
        <f aca="false">IF(AND(I152=0,G152=0,I152=""),"",I152-G152)</f>
        <v/>
      </c>
      <c r="K152" s="96"/>
      <c r="L152" s="105" t="str">
        <f aca="false">IF(K152="","",IF(OR(K152="ST",K152="Short-term"),"H",IF(OR(K152="LT",K152="Long-term"),"K","")))</f>
        <v/>
      </c>
      <c r="M152" s="96"/>
      <c r="N152" s="102"/>
    </row>
    <row r="153" customFormat="false" ht="15" hidden="false" customHeight="true" outlineLevel="0" collapsed="false">
      <c r="A153" s="101" t="n">
        <f aca="false">153-3</f>
        <v>150</v>
      </c>
      <c r="B153" s="102"/>
      <c r="C153" s="102"/>
      <c r="D153" s="102"/>
      <c r="E153" s="102"/>
      <c r="F153" s="96"/>
      <c r="G153" s="103"/>
      <c r="H153" s="103"/>
      <c r="I153" s="103"/>
      <c r="J153" s="104" t="str">
        <f aca="false">IF(AND(I153=0,G153=0,I153=""),"",I153-G153)</f>
        <v/>
      </c>
      <c r="K153" s="96"/>
      <c r="L153" s="105" t="str">
        <f aca="false">IF(K153="","",IF(OR(K153="ST",K153="Short-term"),"H",IF(OR(K153="LT",K153="Long-term"),"K","")))</f>
        <v/>
      </c>
      <c r="M153" s="96"/>
      <c r="N153" s="102"/>
    </row>
    <row r="154" customFormat="false" ht="15" hidden="false" customHeight="true" outlineLevel="0" collapsed="false">
      <c r="A154" s="101" t="n">
        <f aca="false">154-3</f>
        <v>151</v>
      </c>
      <c r="B154" s="102"/>
      <c r="C154" s="102"/>
      <c r="D154" s="102"/>
      <c r="E154" s="102"/>
      <c r="F154" s="96"/>
      <c r="G154" s="103"/>
      <c r="H154" s="103"/>
      <c r="I154" s="103"/>
      <c r="J154" s="104" t="str">
        <f aca="false">IF(AND(I154=0,G154=0,I154=""),"",I154-G154)</f>
        <v/>
      </c>
      <c r="K154" s="96"/>
      <c r="L154" s="105" t="str">
        <f aca="false">IF(K154="","",IF(OR(K154="ST",K154="Short-term"),"H",IF(OR(K154="LT",K154="Long-term"),"K","")))</f>
        <v/>
      </c>
      <c r="M154" s="96"/>
      <c r="N154" s="102"/>
    </row>
    <row r="155" customFormat="false" ht="15" hidden="false" customHeight="true" outlineLevel="0" collapsed="false">
      <c r="A155" s="101" t="n">
        <f aca="false">155-3</f>
        <v>152</v>
      </c>
      <c r="B155" s="102"/>
      <c r="C155" s="102"/>
      <c r="D155" s="102"/>
      <c r="E155" s="102"/>
      <c r="F155" s="96"/>
      <c r="G155" s="103"/>
      <c r="H155" s="103"/>
      <c r="I155" s="103"/>
      <c r="J155" s="104" t="str">
        <f aca="false">IF(AND(I155=0,G155=0,I155=""),"",I155-G155)</f>
        <v/>
      </c>
      <c r="K155" s="96"/>
      <c r="L155" s="105" t="str">
        <f aca="false">IF(K155="","",IF(OR(K155="ST",K155="Short-term"),"H",IF(OR(K155="LT",K155="Long-term"),"K","")))</f>
        <v/>
      </c>
      <c r="M155" s="96"/>
      <c r="N155" s="102"/>
    </row>
    <row r="156" customFormat="false" ht="15" hidden="false" customHeight="true" outlineLevel="0" collapsed="false">
      <c r="A156" s="101" t="n">
        <f aca="false">156-3</f>
        <v>153</v>
      </c>
      <c r="B156" s="102"/>
      <c r="C156" s="102"/>
      <c r="D156" s="102"/>
      <c r="E156" s="102"/>
      <c r="F156" s="96"/>
      <c r="G156" s="103"/>
      <c r="H156" s="103"/>
      <c r="I156" s="103"/>
      <c r="J156" s="104" t="str">
        <f aca="false">IF(AND(I156=0,G156=0,I156=""),"",I156-G156)</f>
        <v/>
      </c>
      <c r="K156" s="96"/>
      <c r="L156" s="105" t="str">
        <f aca="false">IF(K156="","",IF(OR(K156="ST",K156="Short-term"),"H",IF(OR(K156="LT",K156="Long-term"),"K","")))</f>
        <v/>
      </c>
      <c r="M156" s="96"/>
      <c r="N156" s="102"/>
    </row>
    <row r="157" customFormat="false" ht="15" hidden="false" customHeight="true" outlineLevel="0" collapsed="false">
      <c r="A157" s="101" t="n">
        <f aca="false">157-3</f>
        <v>154</v>
      </c>
      <c r="B157" s="102"/>
      <c r="C157" s="102"/>
      <c r="D157" s="102"/>
      <c r="E157" s="102"/>
      <c r="F157" s="96"/>
      <c r="G157" s="103"/>
      <c r="H157" s="103"/>
      <c r="I157" s="103"/>
      <c r="J157" s="104" t="str">
        <f aca="false">IF(AND(I157=0,G157=0,I157=""),"",I157-G157)</f>
        <v/>
      </c>
      <c r="K157" s="96"/>
      <c r="L157" s="105" t="str">
        <f aca="false">IF(K157="","",IF(OR(K157="ST",K157="Short-term"),"H",IF(OR(K157="LT",K157="Long-term"),"K","")))</f>
        <v/>
      </c>
      <c r="M157" s="96"/>
      <c r="N157" s="102"/>
    </row>
    <row r="158" customFormat="false" ht="15" hidden="false" customHeight="true" outlineLevel="0" collapsed="false">
      <c r="A158" s="101" t="n">
        <f aca="false">158-3</f>
        <v>155</v>
      </c>
      <c r="B158" s="102"/>
      <c r="C158" s="102"/>
      <c r="D158" s="102"/>
      <c r="E158" s="102"/>
      <c r="F158" s="96"/>
      <c r="G158" s="103"/>
      <c r="H158" s="103"/>
      <c r="I158" s="103"/>
      <c r="J158" s="104" t="str">
        <f aca="false">IF(AND(I158=0,G158=0,I158=""),"",I158-G158)</f>
        <v/>
      </c>
      <c r="K158" s="96"/>
      <c r="L158" s="105" t="str">
        <f aca="false">IF(K158="","",IF(OR(K158="ST",K158="Short-term"),"H",IF(OR(K158="LT",K158="Long-term"),"K","")))</f>
        <v/>
      </c>
      <c r="M158" s="96"/>
      <c r="N158" s="102"/>
    </row>
    <row r="159" customFormat="false" ht="15" hidden="false" customHeight="true" outlineLevel="0" collapsed="false">
      <c r="A159" s="101" t="n">
        <f aca="false">159-3</f>
        <v>156</v>
      </c>
      <c r="B159" s="102"/>
      <c r="C159" s="102"/>
      <c r="D159" s="102"/>
      <c r="E159" s="102"/>
      <c r="F159" s="96"/>
      <c r="G159" s="103"/>
      <c r="H159" s="103"/>
      <c r="I159" s="103"/>
      <c r="J159" s="104" t="str">
        <f aca="false">IF(AND(I159=0,G159=0,I159=""),"",I159-G159)</f>
        <v/>
      </c>
      <c r="K159" s="96"/>
      <c r="L159" s="105" t="str">
        <f aca="false">IF(K159="","",IF(OR(K159="ST",K159="Short-term"),"H",IF(OR(K159="LT",K159="Long-term"),"K","")))</f>
        <v/>
      </c>
      <c r="M159" s="96"/>
      <c r="N159" s="102"/>
    </row>
    <row r="160" customFormat="false" ht="15" hidden="false" customHeight="true" outlineLevel="0" collapsed="false">
      <c r="A160" s="101" t="n">
        <f aca="false">160-3</f>
        <v>157</v>
      </c>
      <c r="B160" s="102"/>
      <c r="C160" s="102"/>
      <c r="D160" s="102"/>
      <c r="E160" s="102"/>
      <c r="F160" s="96"/>
      <c r="G160" s="103"/>
      <c r="H160" s="103"/>
      <c r="I160" s="103"/>
      <c r="J160" s="104" t="str">
        <f aca="false">IF(AND(I160=0,G160=0,I160=""),"",I160-G160)</f>
        <v/>
      </c>
      <c r="K160" s="96"/>
      <c r="L160" s="105" t="str">
        <f aca="false">IF(K160="","",IF(OR(K160="ST",K160="Short-term"),"H",IF(OR(K160="LT",K160="Long-term"),"K","")))</f>
        <v/>
      </c>
      <c r="M160" s="96"/>
      <c r="N160" s="102"/>
    </row>
    <row r="161" customFormat="false" ht="15" hidden="false" customHeight="true" outlineLevel="0" collapsed="false">
      <c r="A161" s="101" t="n">
        <f aca="false">161-3</f>
        <v>158</v>
      </c>
      <c r="B161" s="102"/>
      <c r="C161" s="102"/>
      <c r="D161" s="102"/>
      <c r="E161" s="102"/>
      <c r="F161" s="96"/>
      <c r="G161" s="103"/>
      <c r="H161" s="103"/>
      <c r="I161" s="103"/>
      <c r="J161" s="104" t="str">
        <f aca="false">IF(AND(I161=0,G161=0,I161=""),"",I161-G161)</f>
        <v/>
      </c>
      <c r="K161" s="96"/>
      <c r="L161" s="105" t="str">
        <f aca="false">IF(K161="","",IF(OR(K161="ST",K161="Short-term"),"H",IF(OR(K161="LT",K161="Long-term"),"K","")))</f>
        <v/>
      </c>
      <c r="M161" s="96"/>
      <c r="N161" s="102"/>
    </row>
    <row r="162" customFormat="false" ht="15" hidden="false" customHeight="true" outlineLevel="0" collapsed="false">
      <c r="A162" s="101" t="n">
        <f aca="false">162-3</f>
        <v>159</v>
      </c>
      <c r="B162" s="102"/>
      <c r="C162" s="102"/>
      <c r="D162" s="102"/>
      <c r="E162" s="102"/>
      <c r="F162" s="96"/>
      <c r="G162" s="103"/>
      <c r="H162" s="103"/>
      <c r="I162" s="103"/>
      <c r="J162" s="104" t="str">
        <f aca="false">IF(AND(I162=0,G162=0,I162=""),"",I162-G162)</f>
        <v/>
      </c>
      <c r="K162" s="96"/>
      <c r="L162" s="105" t="str">
        <f aca="false">IF(K162="","",IF(OR(K162="ST",K162="Short-term"),"H",IF(OR(K162="LT",K162="Long-term"),"K","")))</f>
        <v/>
      </c>
      <c r="M162" s="96"/>
      <c r="N162" s="102"/>
    </row>
    <row r="163" customFormat="false" ht="15" hidden="false" customHeight="true" outlineLevel="0" collapsed="false">
      <c r="A163" s="101" t="n">
        <f aca="false">163-3</f>
        <v>160</v>
      </c>
      <c r="B163" s="102"/>
      <c r="C163" s="102"/>
      <c r="D163" s="102"/>
      <c r="E163" s="102"/>
      <c r="F163" s="96"/>
      <c r="G163" s="103"/>
      <c r="H163" s="103"/>
      <c r="I163" s="103"/>
      <c r="J163" s="104" t="str">
        <f aca="false">IF(AND(I163=0,G163=0,I163=""),"",I163-G163)</f>
        <v/>
      </c>
      <c r="K163" s="96"/>
      <c r="L163" s="105" t="str">
        <f aca="false">IF(K163="","",IF(OR(K163="ST",K163="Short-term"),"H",IF(OR(K163="LT",K163="Long-term"),"K","")))</f>
        <v/>
      </c>
      <c r="M163" s="96"/>
      <c r="N163" s="102"/>
    </row>
    <row r="164" customFormat="false" ht="15" hidden="false" customHeight="true" outlineLevel="0" collapsed="false">
      <c r="A164" s="101" t="n">
        <f aca="false">164-3</f>
        <v>161</v>
      </c>
      <c r="B164" s="102"/>
      <c r="C164" s="102"/>
      <c r="D164" s="102"/>
      <c r="E164" s="102"/>
      <c r="F164" s="96"/>
      <c r="G164" s="103"/>
      <c r="H164" s="103"/>
      <c r="I164" s="103"/>
      <c r="J164" s="104" t="str">
        <f aca="false">IF(AND(I164=0,G164=0,I164=""),"",I164-G164)</f>
        <v/>
      </c>
      <c r="K164" s="96"/>
      <c r="L164" s="105" t="str">
        <f aca="false">IF(K164="","",IF(OR(K164="ST",K164="Short-term"),"H",IF(OR(K164="LT",K164="Long-term"),"K","")))</f>
        <v/>
      </c>
      <c r="M164" s="96"/>
      <c r="N164" s="102"/>
    </row>
    <row r="165" customFormat="false" ht="15" hidden="false" customHeight="true" outlineLevel="0" collapsed="false">
      <c r="A165" s="101" t="n">
        <f aca="false">165-3</f>
        <v>162</v>
      </c>
      <c r="B165" s="102"/>
      <c r="C165" s="102"/>
      <c r="D165" s="102"/>
      <c r="E165" s="102"/>
      <c r="F165" s="96"/>
      <c r="G165" s="103"/>
      <c r="H165" s="103"/>
      <c r="I165" s="103"/>
      <c r="J165" s="104" t="str">
        <f aca="false">IF(AND(I165=0,G165=0,I165=""),"",I165-G165)</f>
        <v/>
      </c>
      <c r="K165" s="96"/>
      <c r="L165" s="105" t="str">
        <f aca="false">IF(K165="","",IF(OR(K165="ST",K165="Short-term"),"H",IF(OR(K165="LT",K165="Long-term"),"K","")))</f>
        <v/>
      </c>
      <c r="M165" s="96"/>
      <c r="N165" s="102"/>
    </row>
    <row r="166" customFormat="false" ht="15" hidden="false" customHeight="true" outlineLevel="0" collapsed="false">
      <c r="A166" s="101" t="n">
        <f aca="false">166-3</f>
        <v>163</v>
      </c>
      <c r="B166" s="102"/>
      <c r="C166" s="102"/>
      <c r="D166" s="102"/>
      <c r="E166" s="102"/>
      <c r="F166" s="96"/>
      <c r="G166" s="103"/>
      <c r="H166" s="103"/>
      <c r="I166" s="103"/>
      <c r="J166" s="104" t="str">
        <f aca="false">IF(AND(I166=0,G166=0,I166=""),"",I166-G166)</f>
        <v/>
      </c>
      <c r="K166" s="96"/>
      <c r="L166" s="105" t="str">
        <f aca="false">IF(K166="","",IF(OR(K166="ST",K166="Short-term"),"H",IF(OR(K166="LT",K166="Long-term"),"K","")))</f>
        <v/>
      </c>
      <c r="M166" s="96"/>
      <c r="N166" s="102"/>
    </row>
    <row r="167" customFormat="false" ht="15" hidden="false" customHeight="true" outlineLevel="0" collapsed="false">
      <c r="A167" s="101" t="n">
        <f aca="false">167-3</f>
        <v>164</v>
      </c>
      <c r="B167" s="102"/>
      <c r="C167" s="102"/>
      <c r="D167" s="102"/>
      <c r="E167" s="102"/>
      <c r="F167" s="96"/>
      <c r="G167" s="103"/>
      <c r="H167" s="103"/>
      <c r="I167" s="103"/>
      <c r="J167" s="104" t="str">
        <f aca="false">IF(AND(I167=0,G167=0,I167=""),"",I167-G167)</f>
        <v/>
      </c>
      <c r="K167" s="96"/>
      <c r="L167" s="105" t="str">
        <f aca="false">IF(K167="","",IF(OR(K167="ST",K167="Short-term"),"H",IF(OR(K167="LT",K167="Long-term"),"K","")))</f>
        <v/>
      </c>
      <c r="M167" s="96"/>
      <c r="N167" s="102"/>
    </row>
    <row r="168" customFormat="false" ht="15" hidden="false" customHeight="true" outlineLevel="0" collapsed="false">
      <c r="A168" s="101" t="n">
        <f aca="false">168-3</f>
        <v>165</v>
      </c>
      <c r="B168" s="102"/>
      <c r="C168" s="102"/>
      <c r="D168" s="102"/>
      <c r="E168" s="102"/>
      <c r="F168" s="96"/>
      <c r="G168" s="103"/>
      <c r="H168" s="103"/>
      <c r="I168" s="103"/>
      <c r="J168" s="104" t="str">
        <f aca="false">IF(AND(I168=0,G168=0,I168=""),"",I168-G168)</f>
        <v/>
      </c>
      <c r="K168" s="96"/>
      <c r="L168" s="105" t="str">
        <f aca="false">IF(K168="","",IF(OR(K168="ST",K168="Short-term"),"H",IF(OR(K168="LT",K168="Long-term"),"K","")))</f>
        <v/>
      </c>
      <c r="M168" s="96"/>
      <c r="N168" s="102"/>
    </row>
    <row r="169" customFormat="false" ht="15" hidden="false" customHeight="true" outlineLevel="0" collapsed="false">
      <c r="A169" s="101" t="n">
        <f aca="false">169-3</f>
        <v>166</v>
      </c>
      <c r="B169" s="102"/>
      <c r="C169" s="102"/>
      <c r="D169" s="102"/>
      <c r="E169" s="102"/>
      <c r="F169" s="96"/>
      <c r="G169" s="103"/>
      <c r="H169" s="103"/>
      <c r="I169" s="103"/>
      <c r="J169" s="104" t="str">
        <f aca="false">IF(AND(I169=0,G169=0,I169=""),"",I169-G169)</f>
        <v/>
      </c>
      <c r="K169" s="96"/>
      <c r="L169" s="105" t="str">
        <f aca="false">IF(K169="","",IF(OR(K169="ST",K169="Short-term"),"H",IF(OR(K169="LT",K169="Long-term"),"K","")))</f>
        <v/>
      </c>
      <c r="M169" s="96"/>
      <c r="N169" s="102"/>
    </row>
    <row r="170" customFormat="false" ht="15" hidden="false" customHeight="true" outlineLevel="0" collapsed="false">
      <c r="A170" s="101" t="n">
        <f aca="false">170-3</f>
        <v>167</v>
      </c>
      <c r="B170" s="102"/>
      <c r="C170" s="102"/>
      <c r="D170" s="102"/>
      <c r="E170" s="102"/>
      <c r="F170" s="96"/>
      <c r="G170" s="103"/>
      <c r="H170" s="103"/>
      <c r="I170" s="103"/>
      <c r="J170" s="104" t="str">
        <f aca="false">IF(AND(I170=0,G170=0,I170=""),"",I170-G170)</f>
        <v/>
      </c>
      <c r="K170" s="96"/>
      <c r="L170" s="105" t="str">
        <f aca="false">IF(K170="","",IF(OR(K170="ST",K170="Short-term"),"H",IF(OR(K170="LT",K170="Long-term"),"K","")))</f>
        <v/>
      </c>
      <c r="M170" s="96"/>
      <c r="N170" s="102"/>
    </row>
    <row r="171" customFormat="false" ht="15" hidden="false" customHeight="true" outlineLevel="0" collapsed="false">
      <c r="A171" s="101" t="n">
        <f aca="false">171-3</f>
        <v>168</v>
      </c>
      <c r="B171" s="102"/>
      <c r="C171" s="102"/>
      <c r="D171" s="102"/>
      <c r="E171" s="102"/>
      <c r="F171" s="96"/>
      <c r="G171" s="103"/>
      <c r="H171" s="103"/>
      <c r="I171" s="103"/>
      <c r="J171" s="104" t="str">
        <f aca="false">IF(AND(I171=0,G171=0,I171=""),"",I171-G171)</f>
        <v/>
      </c>
      <c r="K171" s="96"/>
      <c r="L171" s="105" t="str">
        <f aca="false">IF(K171="","",IF(OR(K171="ST",K171="Short-term"),"H",IF(OR(K171="LT",K171="Long-term"),"K","")))</f>
        <v/>
      </c>
      <c r="M171" s="96"/>
      <c r="N171" s="102"/>
    </row>
    <row r="172" customFormat="false" ht="15" hidden="false" customHeight="true" outlineLevel="0" collapsed="false">
      <c r="A172" s="101" t="n">
        <f aca="false">172-3</f>
        <v>169</v>
      </c>
      <c r="B172" s="102"/>
      <c r="C172" s="102"/>
      <c r="D172" s="102"/>
      <c r="E172" s="102"/>
      <c r="F172" s="96"/>
      <c r="G172" s="103"/>
      <c r="H172" s="103"/>
      <c r="I172" s="103"/>
      <c r="J172" s="104" t="str">
        <f aca="false">IF(AND(I172=0,G172=0,I172=""),"",I172-G172)</f>
        <v/>
      </c>
      <c r="K172" s="96"/>
      <c r="L172" s="105" t="str">
        <f aca="false">IF(K172="","",IF(OR(K172="ST",K172="Short-term"),"H",IF(OR(K172="LT",K172="Long-term"),"K","")))</f>
        <v/>
      </c>
      <c r="M172" s="96"/>
      <c r="N172" s="102"/>
    </row>
    <row r="173" customFormat="false" ht="15" hidden="false" customHeight="true" outlineLevel="0" collapsed="false">
      <c r="A173" s="101" t="n">
        <f aca="false">173-3</f>
        <v>170</v>
      </c>
      <c r="B173" s="102"/>
      <c r="C173" s="102"/>
      <c r="D173" s="102"/>
      <c r="E173" s="102"/>
      <c r="F173" s="96"/>
      <c r="G173" s="103"/>
      <c r="H173" s="103"/>
      <c r="I173" s="103"/>
      <c r="J173" s="104" t="str">
        <f aca="false">IF(AND(I173=0,G173=0,I173=""),"",I173-G173)</f>
        <v/>
      </c>
      <c r="K173" s="96"/>
      <c r="L173" s="105" t="str">
        <f aca="false">IF(K173="","",IF(OR(K173="ST",K173="Short-term"),"H",IF(OR(K173="LT",K173="Long-term"),"K","")))</f>
        <v/>
      </c>
      <c r="M173" s="96"/>
      <c r="N173" s="102"/>
    </row>
    <row r="174" customFormat="false" ht="15" hidden="false" customHeight="true" outlineLevel="0" collapsed="false">
      <c r="A174" s="101" t="n">
        <f aca="false">174-3</f>
        <v>171</v>
      </c>
      <c r="B174" s="102"/>
      <c r="C174" s="102"/>
      <c r="D174" s="102"/>
      <c r="E174" s="102"/>
      <c r="F174" s="96"/>
      <c r="G174" s="103"/>
      <c r="H174" s="103"/>
      <c r="I174" s="103"/>
      <c r="J174" s="104" t="str">
        <f aca="false">IF(AND(I174=0,G174=0,I174=""),"",I174-G174)</f>
        <v/>
      </c>
      <c r="K174" s="96"/>
      <c r="L174" s="105" t="str">
        <f aca="false">IF(K174="","",IF(OR(K174="ST",K174="Short-term"),"H",IF(OR(K174="LT",K174="Long-term"),"K","")))</f>
        <v/>
      </c>
      <c r="M174" s="96"/>
      <c r="N174" s="102"/>
    </row>
    <row r="175" customFormat="false" ht="15" hidden="false" customHeight="true" outlineLevel="0" collapsed="false">
      <c r="A175" s="101" t="n">
        <f aca="false">175-3</f>
        <v>172</v>
      </c>
      <c r="B175" s="102"/>
      <c r="C175" s="102"/>
      <c r="D175" s="102"/>
      <c r="E175" s="102"/>
      <c r="F175" s="96"/>
      <c r="G175" s="103"/>
      <c r="H175" s="103"/>
      <c r="I175" s="103"/>
      <c r="J175" s="104" t="str">
        <f aca="false">IF(AND(I175=0,G175=0,I175=""),"",I175-G175)</f>
        <v/>
      </c>
      <c r="K175" s="96"/>
      <c r="L175" s="105" t="str">
        <f aca="false">IF(K175="","",IF(OR(K175="ST",K175="Short-term"),"H",IF(OR(K175="LT",K175="Long-term"),"K","")))</f>
        <v/>
      </c>
      <c r="M175" s="96"/>
      <c r="N175" s="102"/>
    </row>
    <row r="176" customFormat="false" ht="15" hidden="false" customHeight="true" outlineLevel="0" collapsed="false">
      <c r="A176" s="101" t="n">
        <f aca="false">176-3</f>
        <v>173</v>
      </c>
      <c r="B176" s="102"/>
      <c r="C176" s="102"/>
      <c r="D176" s="102"/>
      <c r="E176" s="102"/>
      <c r="F176" s="96"/>
      <c r="G176" s="103"/>
      <c r="H176" s="103"/>
      <c r="I176" s="103"/>
      <c r="J176" s="104" t="str">
        <f aca="false">IF(AND(I176=0,G176=0,I176=""),"",I176-G176)</f>
        <v/>
      </c>
      <c r="K176" s="96"/>
      <c r="L176" s="105" t="str">
        <f aca="false">IF(K176="","",IF(OR(K176="ST",K176="Short-term"),"H",IF(OR(K176="LT",K176="Long-term"),"K","")))</f>
        <v/>
      </c>
      <c r="M176" s="96"/>
      <c r="N176" s="102"/>
    </row>
    <row r="177" customFormat="false" ht="15" hidden="false" customHeight="true" outlineLevel="0" collapsed="false">
      <c r="A177" s="101" t="n">
        <f aca="false">177-3</f>
        <v>174</v>
      </c>
      <c r="B177" s="102"/>
      <c r="C177" s="102"/>
      <c r="D177" s="102"/>
      <c r="E177" s="102"/>
      <c r="F177" s="96"/>
      <c r="G177" s="103"/>
      <c r="H177" s="103"/>
      <c r="I177" s="103"/>
      <c r="J177" s="104" t="str">
        <f aca="false">IF(AND(I177=0,G177=0,I177=""),"",I177-G177)</f>
        <v/>
      </c>
      <c r="K177" s="96"/>
      <c r="L177" s="105" t="str">
        <f aca="false">IF(K177="","",IF(OR(K177="ST",K177="Short-term"),"H",IF(OR(K177="LT",K177="Long-term"),"K","")))</f>
        <v/>
      </c>
      <c r="M177" s="96"/>
      <c r="N177" s="102"/>
    </row>
    <row r="178" customFormat="false" ht="15" hidden="false" customHeight="true" outlineLevel="0" collapsed="false">
      <c r="A178" s="101" t="n">
        <f aca="false">178-3</f>
        <v>175</v>
      </c>
      <c r="B178" s="102"/>
      <c r="C178" s="102"/>
      <c r="D178" s="102"/>
      <c r="E178" s="102"/>
      <c r="F178" s="96"/>
      <c r="G178" s="103"/>
      <c r="H178" s="103"/>
      <c r="I178" s="103"/>
      <c r="J178" s="104" t="str">
        <f aca="false">IF(AND(I178=0,G178=0,I178=""),"",I178-G178)</f>
        <v/>
      </c>
      <c r="K178" s="96"/>
      <c r="L178" s="105" t="str">
        <f aca="false">IF(K178="","",IF(OR(K178="ST",K178="Short-term"),"H",IF(OR(K178="LT",K178="Long-term"),"K","")))</f>
        <v/>
      </c>
      <c r="M178" s="96"/>
      <c r="N178" s="102"/>
    </row>
    <row r="179" customFormat="false" ht="15" hidden="false" customHeight="true" outlineLevel="0" collapsed="false">
      <c r="A179" s="101" t="n">
        <f aca="false">179-3</f>
        <v>176</v>
      </c>
      <c r="B179" s="102"/>
      <c r="C179" s="102"/>
      <c r="D179" s="102"/>
      <c r="E179" s="102"/>
      <c r="F179" s="96"/>
      <c r="G179" s="103"/>
      <c r="H179" s="103"/>
      <c r="I179" s="103"/>
      <c r="J179" s="104" t="str">
        <f aca="false">IF(AND(I179=0,G179=0,I179=""),"",I179-G179)</f>
        <v/>
      </c>
      <c r="K179" s="96"/>
      <c r="L179" s="105" t="str">
        <f aca="false">IF(K179="","",IF(OR(K179="ST",K179="Short-term"),"H",IF(OR(K179="LT",K179="Long-term"),"K","")))</f>
        <v/>
      </c>
      <c r="M179" s="96"/>
      <c r="N179" s="102"/>
    </row>
    <row r="180" customFormat="false" ht="15" hidden="false" customHeight="true" outlineLevel="0" collapsed="false">
      <c r="A180" s="101" t="n">
        <f aca="false">180-3</f>
        <v>177</v>
      </c>
      <c r="B180" s="102"/>
      <c r="C180" s="102"/>
      <c r="D180" s="102"/>
      <c r="E180" s="102"/>
      <c r="F180" s="96"/>
      <c r="G180" s="103"/>
      <c r="H180" s="103"/>
      <c r="I180" s="103"/>
      <c r="J180" s="104" t="str">
        <f aca="false">IF(AND(I180=0,G180=0,I180=""),"",I180-G180)</f>
        <v/>
      </c>
      <c r="K180" s="96"/>
      <c r="L180" s="105" t="str">
        <f aca="false">IF(K180="","",IF(OR(K180="ST",K180="Short-term"),"H",IF(OR(K180="LT",K180="Long-term"),"K","")))</f>
        <v/>
      </c>
      <c r="M180" s="96"/>
      <c r="N180" s="102"/>
    </row>
    <row r="181" customFormat="false" ht="15" hidden="false" customHeight="true" outlineLevel="0" collapsed="false">
      <c r="A181" s="101" t="n">
        <f aca="false">181-3</f>
        <v>178</v>
      </c>
      <c r="B181" s="102"/>
      <c r="C181" s="102"/>
      <c r="D181" s="102"/>
      <c r="E181" s="102"/>
      <c r="F181" s="96"/>
      <c r="G181" s="103"/>
      <c r="H181" s="103"/>
      <c r="I181" s="103"/>
      <c r="J181" s="104" t="str">
        <f aca="false">IF(AND(I181=0,G181=0,I181=""),"",I181-G181)</f>
        <v/>
      </c>
      <c r="K181" s="96"/>
      <c r="L181" s="105" t="str">
        <f aca="false">IF(K181="","",IF(OR(K181="ST",K181="Short-term"),"H",IF(OR(K181="LT",K181="Long-term"),"K","")))</f>
        <v/>
      </c>
      <c r="M181" s="96"/>
      <c r="N181" s="102"/>
    </row>
    <row r="182" customFormat="false" ht="15" hidden="false" customHeight="true" outlineLevel="0" collapsed="false">
      <c r="A182" s="101" t="n">
        <f aca="false">182-3</f>
        <v>179</v>
      </c>
      <c r="B182" s="102"/>
      <c r="C182" s="102"/>
      <c r="D182" s="102"/>
      <c r="E182" s="102"/>
      <c r="F182" s="96"/>
      <c r="G182" s="103"/>
      <c r="H182" s="103"/>
      <c r="I182" s="103"/>
      <c r="J182" s="104" t="str">
        <f aca="false">IF(AND(I182=0,G182=0,I182=""),"",I182-G182)</f>
        <v/>
      </c>
      <c r="K182" s="96"/>
      <c r="L182" s="105" t="str">
        <f aca="false">IF(K182="","",IF(OR(K182="ST",K182="Short-term"),"H",IF(OR(K182="LT",K182="Long-term"),"K","")))</f>
        <v/>
      </c>
      <c r="M182" s="96"/>
      <c r="N182" s="102"/>
    </row>
    <row r="183" customFormat="false" ht="15" hidden="false" customHeight="true" outlineLevel="0" collapsed="false">
      <c r="A183" s="101" t="n">
        <f aca="false">183-3</f>
        <v>180</v>
      </c>
      <c r="B183" s="102"/>
      <c r="C183" s="102"/>
      <c r="D183" s="102"/>
      <c r="E183" s="102"/>
      <c r="F183" s="96"/>
      <c r="G183" s="103"/>
      <c r="H183" s="103"/>
      <c r="I183" s="103"/>
      <c r="J183" s="104" t="str">
        <f aca="false">IF(AND(I183=0,G183=0,I183=""),"",I183-G183)</f>
        <v/>
      </c>
      <c r="K183" s="96"/>
      <c r="L183" s="105" t="str">
        <f aca="false">IF(K183="","",IF(OR(K183="ST",K183="Short-term"),"H",IF(OR(K183="LT",K183="Long-term"),"K","")))</f>
        <v/>
      </c>
      <c r="M183" s="96"/>
      <c r="N183" s="102"/>
    </row>
    <row r="184" customFormat="false" ht="15" hidden="false" customHeight="true" outlineLevel="0" collapsed="false">
      <c r="A184" s="101" t="n">
        <f aca="false">184-3</f>
        <v>181</v>
      </c>
      <c r="B184" s="102"/>
      <c r="C184" s="102"/>
      <c r="D184" s="102"/>
      <c r="E184" s="102"/>
      <c r="F184" s="96"/>
      <c r="G184" s="103"/>
      <c r="H184" s="103"/>
      <c r="I184" s="103"/>
      <c r="J184" s="104" t="str">
        <f aca="false">IF(AND(I184=0,G184=0,I184=""),"",I184-G184)</f>
        <v/>
      </c>
      <c r="K184" s="96"/>
      <c r="L184" s="105" t="str">
        <f aca="false">IF(K184="","",IF(OR(K184="ST",K184="Short-term"),"H",IF(OR(K184="LT",K184="Long-term"),"K","")))</f>
        <v/>
      </c>
      <c r="M184" s="96"/>
      <c r="N184" s="102"/>
    </row>
    <row r="185" customFormat="false" ht="15" hidden="false" customHeight="true" outlineLevel="0" collapsed="false">
      <c r="A185" s="101" t="n">
        <f aca="false">185-3</f>
        <v>182</v>
      </c>
      <c r="B185" s="102"/>
      <c r="C185" s="102"/>
      <c r="D185" s="102"/>
      <c r="E185" s="102"/>
      <c r="F185" s="96"/>
      <c r="G185" s="103"/>
      <c r="H185" s="103"/>
      <c r="I185" s="103"/>
      <c r="J185" s="104" t="str">
        <f aca="false">IF(AND(I185=0,G185=0,I185=""),"",I185-G185)</f>
        <v/>
      </c>
      <c r="K185" s="96"/>
      <c r="L185" s="105" t="str">
        <f aca="false">IF(K185="","",IF(OR(K185="ST",K185="Short-term"),"H",IF(OR(K185="LT",K185="Long-term"),"K","")))</f>
        <v/>
      </c>
      <c r="M185" s="96"/>
      <c r="N185" s="102"/>
    </row>
    <row r="186" customFormat="false" ht="15" hidden="false" customHeight="true" outlineLevel="0" collapsed="false">
      <c r="A186" s="101" t="n">
        <f aca="false">186-3</f>
        <v>183</v>
      </c>
      <c r="B186" s="102"/>
      <c r="C186" s="102"/>
      <c r="D186" s="102"/>
      <c r="E186" s="102"/>
      <c r="F186" s="96"/>
      <c r="G186" s="103"/>
      <c r="H186" s="103"/>
      <c r="I186" s="103"/>
      <c r="J186" s="104" t="str">
        <f aca="false">IF(AND(I186=0,G186=0,I186=""),"",I186-G186)</f>
        <v/>
      </c>
      <c r="K186" s="96"/>
      <c r="L186" s="105" t="str">
        <f aca="false">IF(K186="","",IF(OR(K186="ST",K186="Short-term"),"H",IF(OR(K186="LT",K186="Long-term"),"K","")))</f>
        <v/>
      </c>
      <c r="M186" s="96"/>
      <c r="N186" s="102"/>
    </row>
    <row r="187" customFormat="false" ht="15" hidden="false" customHeight="true" outlineLevel="0" collapsed="false">
      <c r="A187" s="101" t="n">
        <f aca="false">187-3</f>
        <v>184</v>
      </c>
      <c r="B187" s="102"/>
      <c r="C187" s="102"/>
      <c r="D187" s="102"/>
      <c r="E187" s="102"/>
      <c r="F187" s="96"/>
      <c r="G187" s="103"/>
      <c r="H187" s="103"/>
      <c r="I187" s="103"/>
      <c r="J187" s="104" t="str">
        <f aca="false">IF(AND(I187=0,G187=0,I187=""),"",I187-G187)</f>
        <v/>
      </c>
      <c r="K187" s="96"/>
      <c r="L187" s="105" t="str">
        <f aca="false">IF(K187="","",IF(OR(K187="ST",K187="Short-term"),"H",IF(OR(K187="LT",K187="Long-term"),"K","")))</f>
        <v/>
      </c>
      <c r="M187" s="96"/>
      <c r="N187" s="102"/>
    </row>
    <row r="188" customFormat="false" ht="15" hidden="false" customHeight="true" outlineLevel="0" collapsed="false">
      <c r="A188" s="101" t="n">
        <f aca="false">188-3</f>
        <v>185</v>
      </c>
      <c r="B188" s="102"/>
      <c r="C188" s="102"/>
      <c r="D188" s="102"/>
      <c r="E188" s="102"/>
      <c r="F188" s="96"/>
      <c r="G188" s="103"/>
      <c r="H188" s="103"/>
      <c r="I188" s="103"/>
      <c r="J188" s="104" t="str">
        <f aca="false">IF(AND(I188=0,G188=0,I188=""),"",I188-G188)</f>
        <v/>
      </c>
      <c r="K188" s="96"/>
      <c r="L188" s="105" t="str">
        <f aca="false">IF(K188="","",IF(OR(K188="ST",K188="Short-term"),"H",IF(OR(K188="LT",K188="Long-term"),"K","")))</f>
        <v/>
      </c>
      <c r="M188" s="96"/>
      <c r="N188" s="102"/>
    </row>
    <row r="189" customFormat="false" ht="15" hidden="false" customHeight="true" outlineLevel="0" collapsed="false">
      <c r="A189" s="101" t="n">
        <f aca="false">189-3</f>
        <v>186</v>
      </c>
      <c r="B189" s="102"/>
      <c r="C189" s="102"/>
      <c r="D189" s="102"/>
      <c r="E189" s="102"/>
      <c r="F189" s="96"/>
      <c r="G189" s="103"/>
      <c r="H189" s="103"/>
      <c r="I189" s="103"/>
      <c r="J189" s="104" t="str">
        <f aca="false">IF(AND(I189=0,G189=0,I189=""),"",I189-G189)</f>
        <v/>
      </c>
      <c r="K189" s="96"/>
      <c r="L189" s="105" t="str">
        <f aca="false">IF(K189="","",IF(OR(K189="ST",K189="Short-term"),"H",IF(OR(K189="LT",K189="Long-term"),"K","")))</f>
        <v/>
      </c>
      <c r="M189" s="96"/>
      <c r="N189" s="102"/>
    </row>
    <row r="190" customFormat="false" ht="15" hidden="false" customHeight="true" outlineLevel="0" collapsed="false">
      <c r="A190" s="101" t="n">
        <f aca="false">190-3</f>
        <v>187</v>
      </c>
      <c r="B190" s="102"/>
      <c r="C190" s="102"/>
      <c r="D190" s="102"/>
      <c r="E190" s="102"/>
      <c r="F190" s="96"/>
      <c r="G190" s="103"/>
      <c r="H190" s="103"/>
      <c r="I190" s="103"/>
      <c r="J190" s="104" t="str">
        <f aca="false">IF(AND(I190=0,G190=0,I190=""),"",I190-G190)</f>
        <v/>
      </c>
      <c r="K190" s="96"/>
      <c r="L190" s="105" t="str">
        <f aca="false">IF(K190="","",IF(OR(K190="ST",K190="Short-term"),"H",IF(OR(K190="LT",K190="Long-term"),"K","")))</f>
        <v/>
      </c>
      <c r="M190" s="96"/>
      <c r="N190" s="102"/>
    </row>
    <row r="191" customFormat="false" ht="15" hidden="false" customHeight="true" outlineLevel="0" collapsed="false">
      <c r="A191" s="101" t="n">
        <f aca="false">191-3</f>
        <v>188</v>
      </c>
      <c r="B191" s="102"/>
      <c r="C191" s="102"/>
      <c r="D191" s="102"/>
      <c r="E191" s="102"/>
      <c r="F191" s="96"/>
      <c r="G191" s="103"/>
      <c r="H191" s="103"/>
      <c r="I191" s="103"/>
      <c r="J191" s="104" t="str">
        <f aca="false">IF(AND(I191=0,G191=0,I191=""),"",I191-G191)</f>
        <v/>
      </c>
      <c r="K191" s="96"/>
      <c r="L191" s="105" t="str">
        <f aca="false">IF(K191="","",IF(OR(K191="ST",K191="Short-term"),"H",IF(OR(K191="LT",K191="Long-term"),"K","")))</f>
        <v/>
      </c>
      <c r="M191" s="96"/>
      <c r="N191" s="102"/>
    </row>
    <row r="192" customFormat="false" ht="15" hidden="false" customHeight="true" outlineLevel="0" collapsed="false">
      <c r="A192" s="101" t="n">
        <f aca="false">192-3</f>
        <v>189</v>
      </c>
      <c r="B192" s="102"/>
      <c r="C192" s="102"/>
      <c r="D192" s="102"/>
      <c r="E192" s="102"/>
      <c r="F192" s="96"/>
      <c r="G192" s="103"/>
      <c r="H192" s="103"/>
      <c r="I192" s="103"/>
      <c r="J192" s="104" t="str">
        <f aca="false">IF(AND(I192=0,G192=0,I192=""),"",I192-G192)</f>
        <v/>
      </c>
      <c r="K192" s="96"/>
      <c r="L192" s="105" t="str">
        <f aca="false">IF(K192="","",IF(OR(K192="ST",K192="Short-term"),"H",IF(OR(K192="LT",K192="Long-term"),"K","")))</f>
        <v/>
      </c>
      <c r="M192" s="96"/>
      <c r="N192" s="102"/>
    </row>
    <row r="193" customFormat="false" ht="15" hidden="false" customHeight="true" outlineLevel="0" collapsed="false">
      <c r="A193" s="101" t="n">
        <f aca="false">193-3</f>
        <v>190</v>
      </c>
      <c r="B193" s="102"/>
      <c r="C193" s="102"/>
      <c r="D193" s="102"/>
      <c r="E193" s="102"/>
      <c r="F193" s="96"/>
      <c r="G193" s="103"/>
      <c r="H193" s="103"/>
      <c r="I193" s="103"/>
      <c r="J193" s="104" t="str">
        <f aca="false">IF(AND(I193=0,G193=0,I193=""),"",I193-G193)</f>
        <v/>
      </c>
      <c r="K193" s="96"/>
      <c r="L193" s="105" t="str">
        <f aca="false">IF(K193="","",IF(OR(K193="ST",K193="Short-term"),"H",IF(OR(K193="LT",K193="Long-term"),"K","")))</f>
        <v/>
      </c>
      <c r="M193" s="96"/>
      <c r="N193" s="102"/>
    </row>
    <row r="194" customFormat="false" ht="15" hidden="false" customHeight="true" outlineLevel="0" collapsed="false">
      <c r="A194" s="101" t="n">
        <f aca="false">194-3</f>
        <v>191</v>
      </c>
      <c r="B194" s="102"/>
      <c r="C194" s="102"/>
      <c r="D194" s="102"/>
      <c r="E194" s="102"/>
      <c r="F194" s="96"/>
      <c r="G194" s="103"/>
      <c r="H194" s="103"/>
      <c r="I194" s="103"/>
      <c r="J194" s="104" t="str">
        <f aca="false">IF(AND(I194=0,G194=0,I194=""),"",I194-G194)</f>
        <v/>
      </c>
      <c r="K194" s="96"/>
      <c r="L194" s="105" t="str">
        <f aca="false">IF(K194="","",IF(OR(K194="ST",K194="Short-term"),"H",IF(OR(K194="LT",K194="Long-term"),"K","")))</f>
        <v/>
      </c>
      <c r="M194" s="96"/>
      <c r="N194" s="102"/>
    </row>
    <row r="195" customFormat="false" ht="15" hidden="false" customHeight="true" outlineLevel="0" collapsed="false">
      <c r="A195" s="101" t="n">
        <f aca="false">195-3</f>
        <v>192</v>
      </c>
      <c r="B195" s="102"/>
      <c r="C195" s="102"/>
      <c r="D195" s="102"/>
      <c r="E195" s="102"/>
      <c r="F195" s="96"/>
      <c r="G195" s="103"/>
      <c r="H195" s="103"/>
      <c r="I195" s="103"/>
      <c r="J195" s="104" t="str">
        <f aca="false">IF(AND(I195=0,G195=0,I195=""),"",I195-G195)</f>
        <v/>
      </c>
      <c r="K195" s="96"/>
      <c r="L195" s="105" t="str">
        <f aca="false">IF(K195="","",IF(OR(K195="ST",K195="Short-term"),"H",IF(OR(K195="LT",K195="Long-term"),"K","")))</f>
        <v/>
      </c>
      <c r="M195" s="96"/>
      <c r="N195" s="102"/>
    </row>
    <row r="196" customFormat="false" ht="15" hidden="false" customHeight="true" outlineLevel="0" collapsed="false">
      <c r="A196" s="101" t="n">
        <f aca="false">196-3</f>
        <v>193</v>
      </c>
      <c r="B196" s="102"/>
      <c r="C196" s="102"/>
      <c r="D196" s="102"/>
      <c r="E196" s="102"/>
      <c r="F196" s="96"/>
      <c r="G196" s="103"/>
      <c r="H196" s="103"/>
      <c r="I196" s="103"/>
      <c r="J196" s="104" t="str">
        <f aca="false">IF(AND(I196=0,G196=0,I196=""),"",I196-G196)</f>
        <v/>
      </c>
      <c r="K196" s="96"/>
      <c r="L196" s="105" t="str">
        <f aca="false">IF(K196="","",IF(OR(K196="ST",K196="Short-term"),"H",IF(OR(K196="LT",K196="Long-term"),"K","")))</f>
        <v/>
      </c>
      <c r="M196" s="96"/>
      <c r="N196" s="102"/>
    </row>
    <row r="197" customFormat="false" ht="15" hidden="false" customHeight="true" outlineLevel="0" collapsed="false">
      <c r="A197" s="101" t="n">
        <f aca="false">197-3</f>
        <v>194</v>
      </c>
      <c r="B197" s="102"/>
      <c r="C197" s="102"/>
      <c r="D197" s="102"/>
      <c r="E197" s="102"/>
      <c r="F197" s="96"/>
      <c r="G197" s="103"/>
      <c r="H197" s="103"/>
      <c r="I197" s="103"/>
      <c r="J197" s="104" t="str">
        <f aca="false">IF(AND(I197=0,G197=0,I197=""),"",I197-G197)</f>
        <v/>
      </c>
      <c r="K197" s="96"/>
      <c r="L197" s="105" t="str">
        <f aca="false">IF(K197="","",IF(OR(K197="ST",K197="Short-term"),"H",IF(OR(K197="LT",K197="Long-term"),"K","")))</f>
        <v/>
      </c>
      <c r="M197" s="96"/>
      <c r="N197" s="102"/>
    </row>
    <row r="198" customFormat="false" ht="15" hidden="false" customHeight="true" outlineLevel="0" collapsed="false">
      <c r="A198" s="101" t="n">
        <f aca="false">198-3</f>
        <v>195</v>
      </c>
      <c r="B198" s="102"/>
      <c r="C198" s="102"/>
      <c r="D198" s="102"/>
      <c r="E198" s="102"/>
      <c r="F198" s="96"/>
      <c r="G198" s="103"/>
      <c r="H198" s="103"/>
      <c r="I198" s="103"/>
      <c r="J198" s="104" t="str">
        <f aca="false">IF(AND(I198=0,G198=0,I198=""),"",I198-G198)</f>
        <v/>
      </c>
      <c r="K198" s="96"/>
      <c r="L198" s="105" t="str">
        <f aca="false">IF(K198="","",IF(OR(K198="ST",K198="Short-term"),"H",IF(OR(K198="LT",K198="Long-term"),"K","")))</f>
        <v/>
      </c>
      <c r="M198" s="96"/>
      <c r="N198" s="102"/>
    </row>
    <row r="199" customFormat="false" ht="15" hidden="false" customHeight="true" outlineLevel="0" collapsed="false">
      <c r="A199" s="101" t="n">
        <f aca="false">199-3</f>
        <v>196</v>
      </c>
      <c r="B199" s="102"/>
      <c r="C199" s="102"/>
      <c r="D199" s="102"/>
      <c r="E199" s="102"/>
      <c r="F199" s="96"/>
      <c r="G199" s="103"/>
      <c r="H199" s="103"/>
      <c r="I199" s="103"/>
      <c r="J199" s="104" t="str">
        <f aca="false">IF(AND(I199=0,G199=0,I199=""),"",I199-G199)</f>
        <v/>
      </c>
      <c r="K199" s="96"/>
      <c r="L199" s="105" t="str">
        <f aca="false">IF(K199="","",IF(OR(K199="ST",K199="Short-term"),"H",IF(OR(K199="LT",K199="Long-term"),"K","")))</f>
        <v/>
      </c>
      <c r="M199" s="96"/>
      <c r="N199" s="102"/>
    </row>
    <row r="200" customFormat="false" ht="15" hidden="false" customHeight="true" outlineLevel="0" collapsed="false">
      <c r="A200" s="101" t="n">
        <f aca="false">200-3</f>
        <v>197</v>
      </c>
      <c r="B200" s="102"/>
      <c r="C200" s="102"/>
      <c r="D200" s="102"/>
      <c r="E200" s="102"/>
      <c r="F200" s="96"/>
      <c r="G200" s="103"/>
      <c r="H200" s="103"/>
      <c r="I200" s="103"/>
      <c r="J200" s="104" t="str">
        <f aca="false">IF(AND(I200=0,G200=0,I200=""),"",I200-G200)</f>
        <v/>
      </c>
      <c r="K200" s="96"/>
      <c r="L200" s="105" t="str">
        <f aca="false">IF(K200="","",IF(OR(K200="ST",K200="Short-term"),"H",IF(OR(K200="LT",K200="Long-term"),"K","")))</f>
        <v/>
      </c>
      <c r="M200" s="96"/>
      <c r="N200" s="102"/>
    </row>
    <row r="201" customFormat="false" ht="15" hidden="false" customHeight="true" outlineLevel="0" collapsed="false">
      <c r="A201" s="101" t="n">
        <f aca="false">201-3</f>
        <v>198</v>
      </c>
      <c r="B201" s="102"/>
      <c r="C201" s="102"/>
      <c r="D201" s="102"/>
      <c r="E201" s="102"/>
      <c r="F201" s="96"/>
      <c r="G201" s="103"/>
      <c r="H201" s="103"/>
      <c r="I201" s="103"/>
      <c r="J201" s="104" t="str">
        <f aca="false">IF(AND(I201=0,G201=0,I201=""),"",I201-G201)</f>
        <v/>
      </c>
      <c r="K201" s="96"/>
      <c r="L201" s="105" t="str">
        <f aca="false">IF(K201="","",IF(OR(K201="ST",K201="Short-term"),"H",IF(OR(K201="LT",K201="Long-term"),"K","")))</f>
        <v/>
      </c>
      <c r="M201" s="96"/>
      <c r="N201" s="102"/>
    </row>
    <row r="202" customFormat="false" ht="15" hidden="false" customHeight="true" outlineLevel="0" collapsed="false">
      <c r="A202" s="101" t="n">
        <f aca="false">202-3</f>
        <v>199</v>
      </c>
      <c r="B202" s="102"/>
      <c r="C202" s="102"/>
      <c r="D202" s="102"/>
      <c r="E202" s="102"/>
      <c r="F202" s="96"/>
      <c r="G202" s="103"/>
      <c r="H202" s="103"/>
      <c r="I202" s="103"/>
      <c r="J202" s="104" t="str">
        <f aca="false">IF(AND(I202=0,G202=0,I202=""),"",I202-G202)</f>
        <v/>
      </c>
      <c r="K202" s="96"/>
      <c r="L202" s="105" t="str">
        <f aca="false">IF(K202="","",IF(OR(K202="ST",K202="Short-term"),"H",IF(OR(K202="LT",K202="Long-term"),"K","")))</f>
        <v/>
      </c>
      <c r="M202" s="96"/>
      <c r="N202" s="102"/>
    </row>
    <row r="203" customFormat="false" ht="15" hidden="false" customHeight="true" outlineLevel="0" collapsed="false">
      <c r="A203" s="101" t="n">
        <f aca="false">203-3</f>
        <v>200</v>
      </c>
      <c r="B203" s="102"/>
      <c r="C203" s="102"/>
      <c r="D203" s="102"/>
      <c r="E203" s="102"/>
      <c r="F203" s="96"/>
      <c r="G203" s="103"/>
      <c r="H203" s="103"/>
      <c r="I203" s="103"/>
      <c r="J203" s="104" t="str">
        <f aca="false">IF(AND(I203=0,G203=0,I203=""),"",I203-G203)</f>
        <v/>
      </c>
      <c r="K203" s="96"/>
      <c r="L203" s="105" t="str">
        <f aca="false">IF(K203="","",IF(OR(K203="ST",K203="Short-term"),"H",IF(OR(K203="LT",K203="Long-term"),"K","")))</f>
        <v/>
      </c>
      <c r="M203" s="96"/>
      <c r="N203" s="102"/>
    </row>
    <row r="204" customFormat="false" ht="15" hidden="false" customHeight="true" outlineLevel="0" collapsed="false">
      <c r="A204" s="106" t="s">
        <v>129</v>
      </c>
      <c r="G204" s="107" t="n">
        <f aca="false">SUM(G4:G203)</f>
        <v>0</v>
      </c>
      <c r="H204" s="107" t="n">
        <f aca="false">SUM(H4:H203)</f>
        <v>0</v>
      </c>
      <c r="I204" s="107" t="n">
        <f aca="false">SUM(I4:I203)</f>
        <v>0</v>
      </c>
      <c r="J204" s="107" t="n">
        <f aca="false">SUM(J4:J203)</f>
        <v>0</v>
      </c>
    </row>
  </sheetData>
  <mergeCells count="2">
    <mergeCell ref="A1:N1"/>
    <mergeCell ref="A2:N2"/>
  </mergeCells>
  <printOptions headings="false" gridLines="false" gridLinesSet="true" horizontalCentered="false" verticalCentered="false"/>
  <pageMargins left="0.75" right="0.75" top="1" bottom="1" header="0.511811023622047" footer="0.511811023622047"/>
  <pageSetup paperSize="9" scale="100" fitToWidth="1" fitToHeight="1" pageOrder="downThenOver" orientation="portrait" blackAndWhite="false" draft="false" cellComments="none" horizontalDpi="300" verticalDpi="300" copies="1"/>
  <headerFooter differentFirst="false" differentOddEven="false">
    <oddHeader/>
    <oddFoot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N205"/>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4" topLeftCell="A5"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1" width="5"/>
    <col collapsed="false" customWidth="true" hidden="false" outlineLevel="0" max="2" min="2" style="1" width="12"/>
    <col collapsed="false" customWidth="true" hidden="false" outlineLevel="0" max="3" min="3" style="1" width="14"/>
    <col collapsed="false" customWidth="true" hidden="false" outlineLevel="0" max="4" min="4" style="1" width="24"/>
    <col collapsed="false" customWidth="true" hidden="false" outlineLevel="0" max="5" min="5" style="1" width="9"/>
    <col collapsed="false" customWidth="true" hidden="false" outlineLevel="0" max="6" min="6" style="1" width="8"/>
    <col collapsed="false" customWidth="true" hidden="false" outlineLevel="0" max="9" min="7" style="1" width="13"/>
    <col collapsed="false" customWidth="true" hidden="false" outlineLevel="0" max="11" min="10" style="1" width="10"/>
    <col collapsed="false" customWidth="true" hidden="false" outlineLevel="0" max="13" min="12" style="1" width="11"/>
    <col collapsed="false" customWidth="true" hidden="false" outlineLevel="0" max="14" min="14" style="1" width="20"/>
  </cols>
  <sheetData>
    <row r="1" customFormat="false" ht="31.5" hidden="false" customHeight="true" outlineLevel="0" collapsed="false">
      <c r="A1" s="108" t="s">
        <v>156</v>
      </c>
      <c r="B1" s="108"/>
      <c r="C1" s="108"/>
      <c r="D1" s="108"/>
      <c r="E1" s="108"/>
      <c r="F1" s="108"/>
      <c r="G1" s="108"/>
      <c r="H1" s="108"/>
      <c r="I1" s="108"/>
      <c r="J1" s="108"/>
      <c r="K1" s="108"/>
      <c r="L1" s="108"/>
      <c r="M1" s="108"/>
      <c r="N1" s="108"/>
    </row>
    <row r="2" customFormat="false" ht="19.5" hidden="false" customHeight="true" outlineLevel="0" collapsed="false">
      <c r="A2" s="109" t="s">
        <v>157</v>
      </c>
      <c r="B2" s="109"/>
      <c r="C2" s="109"/>
      <c r="D2" s="109"/>
      <c r="E2" s="109"/>
      <c r="F2" s="109"/>
      <c r="G2" s="109"/>
      <c r="H2" s="109"/>
      <c r="I2" s="109"/>
      <c r="J2" s="109"/>
      <c r="K2" s="109"/>
      <c r="L2" s="109"/>
      <c r="M2" s="109"/>
      <c r="N2" s="109"/>
    </row>
    <row r="3" customFormat="false" ht="19.5" hidden="false" customHeight="true" outlineLevel="0" collapsed="false">
      <c r="A3" s="110" t="s">
        <v>158</v>
      </c>
      <c r="B3" s="110"/>
      <c r="C3" s="110"/>
      <c r="D3" s="110"/>
      <c r="E3" s="110"/>
      <c r="F3" s="110"/>
      <c r="G3" s="110"/>
      <c r="H3" s="110"/>
      <c r="I3" s="110"/>
      <c r="J3" s="110"/>
      <c r="K3" s="110"/>
      <c r="L3" s="110"/>
      <c r="M3" s="110"/>
      <c r="N3" s="110"/>
    </row>
    <row r="4" customFormat="false" ht="30" hidden="false" customHeight="true" outlineLevel="0" collapsed="false">
      <c r="A4" s="111" t="s">
        <v>116</v>
      </c>
      <c r="B4" s="111" t="s">
        <v>117</v>
      </c>
      <c r="C4" s="111" t="s">
        <v>132</v>
      </c>
      <c r="D4" s="111" t="s">
        <v>159</v>
      </c>
      <c r="E4" s="111" t="s">
        <v>160</v>
      </c>
      <c r="F4" s="111" t="s">
        <v>161</v>
      </c>
      <c r="G4" s="111" t="s">
        <v>149</v>
      </c>
      <c r="H4" s="111" t="s">
        <v>151</v>
      </c>
      <c r="I4" s="111" t="s">
        <v>95</v>
      </c>
      <c r="J4" s="111" t="s">
        <v>139</v>
      </c>
      <c r="K4" s="111" t="s">
        <v>153</v>
      </c>
      <c r="L4" s="111" t="s">
        <v>162</v>
      </c>
      <c r="M4" s="111" t="s">
        <v>163</v>
      </c>
      <c r="N4" s="111" t="s">
        <v>128</v>
      </c>
    </row>
    <row r="5" customFormat="false" ht="15" hidden="false" customHeight="true" outlineLevel="0" collapsed="false">
      <c r="A5" s="76" t="n">
        <f aca="false">5-4</f>
        <v>1</v>
      </c>
      <c r="B5" s="77"/>
      <c r="C5" s="80"/>
      <c r="D5" s="79"/>
      <c r="E5" s="80"/>
      <c r="F5" s="80"/>
      <c r="G5" s="81"/>
      <c r="H5" s="81"/>
      <c r="I5" s="82" t="str">
        <f aca="false">IF(AND(H5=0,G5=0,H5=""),"",H5-G5)</f>
        <v/>
      </c>
      <c r="J5" s="80"/>
      <c r="K5" s="80"/>
      <c r="L5" s="80"/>
      <c r="M5" s="80"/>
      <c r="N5" s="79"/>
    </row>
    <row r="6" customFormat="false" ht="15" hidden="false" customHeight="true" outlineLevel="0" collapsed="false">
      <c r="A6" s="83" t="n">
        <f aca="false">6-4</f>
        <v>2</v>
      </c>
      <c r="B6" s="84"/>
      <c r="C6" s="87"/>
      <c r="D6" s="86"/>
      <c r="E6" s="87"/>
      <c r="F6" s="87"/>
      <c r="G6" s="88"/>
      <c r="H6" s="88"/>
      <c r="I6" s="89" t="str">
        <f aca="false">IF(AND(H6=0,G6=0,H6=""),"",H6-G6)</f>
        <v/>
      </c>
      <c r="J6" s="87"/>
      <c r="K6" s="87"/>
      <c r="L6" s="87"/>
      <c r="M6" s="87"/>
      <c r="N6" s="86"/>
    </row>
    <row r="7" customFormat="false" ht="15" hidden="false" customHeight="true" outlineLevel="0" collapsed="false">
      <c r="A7" s="76" t="n">
        <f aca="false">7-4</f>
        <v>3</v>
      </c>
      <c r="B7" s="77"/>
      <c r="C7" s="80"/>
      <c r="D7" s="79"/>
      <c r="E7" s="80"/>
      <c r="F7" s="80"/>
      <c r="G7" s="81"/>
      <c r="H7" s="81"/>
      <c r="I7" s="82" t="str">
        <f aca="false">IF(AND(H7=0,G7=0,H7=""),"",H7-G7)</f>
        <v/>
      </c>
      <c r="J7" s="80"/>
      <c r="K7" s="80"/>
      <c r="L7" s="80"/>
      <c r="M7" s="80"/>
      <c r="N7" s="79"/>
    </row>
    <row r="8" customFormat="false" ht="15" hidden="false" customHeight="true" outlineLevel="0" collapsed="false">
      <c r="A8" s="83" t="n">
        <f aca="false">8-4</f>
        <v>4</v>
      </c>
      <c r="B8" s="84"/>
      <c r="C8" s="87"/>
      <c r="D8" s="86"/>
      <c r="E8" s="87"/>
      <c r="F8" s="87"/>
      <c r="G8" s="88"/>
      <c r="H8" s="88"/>
      <c r="I8" s="89" t="str">
        <f aca="false">IF(AND(H8=0,G8=0,H8=""),"",H8-G8)</f>
        <v/>
      </c>
      <c r="J8" s="87"/>
      <c r="K8" s="87"/>
      <c r="L8" s="87"/>
      <c r="M8" s="87"/>
      <c r="N8" s="86"/>
    </row>
    <row r="9" customFormat="false" ht="15" hidden="false" customHeight="true" outlineLevel="0" collapsed="false">
      <c r="A9" s="76" t="n">
        <f aca="false">9-4</f>
        <v>5</v>
      </c>
      <c r="B9" s="77"/>
      <c r="C9" s="80"/>
      <c r="D9" s="79"/>
      <c r="E9" s="80"/>
      <c r="F9" s="80"/>
      <c r="G9" s="81"/>
      <c r="H9" s="81"/>
      <c r="I9" s="82" t="str">
        <f aca="false">IF(AND(H9=0,G9=0,H9=""),"",H9-G9)</f>
        <v/>
      </c>
      <c r="J9" s="80"/>
      <c r="K9" s="80"/>
      <c r="L9" s="80"/>
      <c r="M9" s="80"/>
      <c r="N9" s="79"/>
    </row>
    <row r="10" customFormat="false" ht="15" hidden="false" customHeight="true" outlineLevel="0" collapsed="false">
      <c r="A10" s="83" t="n">
        <f aca="false">10-4</f>
        <v>6</v>
      </c>
      <c r="B10" s="84"/>
      <c r="C10" s="87"/>
      <c r="D10" s="86"/>
      <c r="E10" s="87"/>
      <c r="F10" s="87"/>
      <c r="G10" s="88"/>
      <c r="H10" s="88"/>
      <c r="I10" s="89" t="str">
        <f aca="false">IF(AND(H10=0,G10=0,H10=""),"",H10-G10)</f>
        <v/>
      </c>
      <c r="J10" s="87"/>
      <c r="K10" s="87"/>
      <c r="L10" s="87"/>
      <c r="M10" s="87"/>
      <c r="N10" s="86"/>
    </row>
    <row r="11" customFormat="false" ht="15" hidden="false" customHeight="true" outlineLevel="0" collapsed="false">
      <c r="A11" s="76" t="n">
        <f aca="false">11-4</f>
        <v>7</v>
      </c>
      <c r="B11" s="77"/>
      <c r="C11" s="80"/>
      <c r="D11" s="79"/>
      <c r="E11" s="80"/>
      <c r="F11" s="80"/>
      <c r="G11" s="81"/>
      <c r="H11" s="81"/>
      <c r="I11" s="82" t="str">
        <f aca="false">IF(AND(H11=0,G11=0,H11=""),"",H11-G11)</f>
        <v/>
      </c>
      <c r="J11" s="80"/>
      <c r="K11" s="80"/>
      <c r="L11" s="80"/>
      <c r="M11" s="80"/>
      <c r="N11" s="79"/>
    </row>
    <row r="12" customFormat="false" ht="15" hidden="false" customHeight="true" outlineLevel="0" collapsed="false">
      <c r="A12" s="83" t="n">
        <f aca="false">12-4</f>
        <v>8</v>
      </c>
      <c r="B12" s="84"/>
      <c r="C12" s="87"/>
      <c r="D12" s="86"/>
      <c r="E12" s="87"/>
      <c r="F12" s="87"/>
      <c r="G12" s="88"/>
      <c r="H12" s="88"/>
      <c r="I12" s="89" t="str">
        <f aca="false">IF(AND(H12=0,G12=0,H12=""),"",H12-G12)</f>
        <v/>
      </c>
      <c r="J12" s="87"/>
      <c r="K12" s="87"/>
      <c r="L12" s="87"/>
      <c r="M12" s="87"/>
      <c r="N12" s="86"/>
    </row>
    <row r="13" customFormat="false" ht="15" hidden="false" customHeight="true" outlineLevel="0" collapsed="false">
      <c r="A13" s="76" t="n">
        <f aca="false">13-4</f>
        <v>9</v>
      </c>
      <c r="B13" s="77"/>
      <c r="C13" s="80"/>
      <c r="D13" s="79"/>
      <c r="E13" s="80"/>
      <c r="F13" s="80"/>
      <c r="G13" s="81"/>
      <c r="H13" s="81"/>
      <c r="I13" s="82" t="str">
        <f aca="false">IF(AND(H13=0,G13=0,H13=""),"",H13-G13)</f>
        <v/>
      </c>
      <c r="J13" s="80"/>
      <c r="K13" s="80"/>
      <c r="L13" s="80"/>
      <c r="M13" s="80"/>
      <c r="N13" s="79"/>
    </row>
    <row r="14" customFormat="false" ht="15" hidden="false" customHeight="true" outlineLevel="0" collapsed="false">
      <c r="A14" s="83" t="n">
        <f aca="false">14-4</f>
        <v>10</v>
      </c>
      <c r="B14" s="84"/>
      <c r="C14" s="87"/>
      <c r="D14" s="86"/>
      <c r="E14" s="87"/>
      <c r="F14" s="87"/>
      <c r="G14" s="88"/>
      <c r="H14" s="88"/>
      <c r="I14" s="89" t="str">
        <f aca="false">IF(AND(H14=0,G14=0,H14=""),"",H14-G14)</f>
        <v/>
      </c>
      <c r="J14" s="87"/>
      <c r="K14" s="87"/>
      <c r="L14" s="87"/>
      <c r="M14" s="87"/>
      <c r="N14" s="86"/>
    </row>
    <row r="15" customFormat="false" ht="15" hidden="false" customHeight="true" outlineLevel="0" collapsed="false">
      <c r="A15" s="76" t="n">
        <f aca="false">15-4</f>
        <v>11</v>
      </c>
      <c r="B15" s="77"/>
      <c r="C15" s="80"/>
      <c r="D15" s="79"/>
      <c r="E15" s="80"/>
      <c r="F15" s="80"/>
      <c r="G15" s="81"/>
      <c r="H15" s="81"/>
      <c r="I15" s="82" t="str">
        <f aca="false">IF(AND(H15=0,G15=0,H15=""),"",H15-G15)</f>
        <v/>
      </c>
      <c r="J15" s="80"/>
      <c r="K15" s="80"/>
      <c r="L15" s="80"/>
      <c r="M15" s="80"/>
      <c r="N15" s="79"/>
    </row>
    <row r="16" customFormat="false" ht="15" hidden="false" customHeight="true" outlineLevel="0" collapsed="false">
      <c r="A16" s="83" t="n">
        <f aca="false">16-4</f>
        <v>12</v>
      </c>
      <c r="B16" s="84"/>
      <c r="C16" s="87"/>
      <c r="D16" s="86"/>
      <c r="E16" s="87"/>
      <c r="F16" s="87"/>
      <c r="G16" s="88"/>
      <c r="H16" s="88"/>
      <c r="I16" s="89" t="str">
        <f aca="false">IF(AND(H16=0,G16=0,H16=""),"",H16-G16)</f>
        <v/>
      </c>
      <c r="J16" s="87"/>
      <c r="K16" s="87"/>
      <c r="L16" s="87"/>
      <c r="M16" s="87"/>
      <c r="N16" s="86"/>
    </row>
    <row r="17" customFormat="false" ht="15" hidden="false" customHeight="true" outlineLevel="0" collapsed="false">
      <c r="A17" s="76" t="n">
        <f aca="false">17-4</f>
        <v>13</v>
      </c>
      <c r="B17" s="77"/>
      <c r="C17" s="80"/>
      <c r="D17" s="79"/>
      <c r="E17" s="80"/>
      <c r="F17" s="80"/>
      <c r="G17" s="81"/>
      <c r="H17" s="81"/>
      <c r="I17" s="82" t="str">
        <f aca="false">IF(AND(H17=0,G17=0,H17=""),"",H17-G17)</f>
        <v/>
      </c>
      <c r="J17" s="80"/>
      <c r="K17" s="80"/>
      <c r="L17" s="80"/>
      <c r="M17" s="80"/>
      <c r="N17" s="79"/>
    </row>
    <row r="18" customFormat="false" ht="15" hidden="false" customHeight="true" outlineLevel="0" collapsed="false">
      <c r="A18" s="83" t="n">
        <f aca="false">18-4</f>
        <v>14</v>
      </c>
      <c r="B18" s="84"/>
      <c r="C18" s="87"/>
      <c r="D18" s="86"/>
      <c r="E18" s="87"/>
      <c r="F18" s="87"/>
      <c r="G18" s="88"/>
      <c r="H18" s="88"/>
      <c r="I18" s="89" t="str">
        <f aca="false">IF(AND(H18=0,G18=0,H18=""),"",H18-G18)</f>
        <v/>
      </c>
      <c r="J18" s="87"/>
      <c r="K18" s="87"/>
      <c r="L18" s="87"/>
      <c r="M18" s="87"/>
      <c r="N18" s="86"/>
    </row>
    <row r="19" customFormat="false" ht="15" hidden="false" customHeight="true" outlineLevel="0" collapsed="false">
      <c r="A19" s="76" t="n">
        <f aca="false">19-4</f>
        <v>15</v>
      </c>
      <c r="B19" s="77"/>
      <c r="C19" s="80"/>
      <c r="D19" s="79"/>
      <c r="E19" s="80"/>
      <c r="F19" s="80"/>
      <c r="G19" s="81"/>
      <c r="H19" s="81"/>
      <c r="I19" s="82" t="str">
        <f aca="false">IF(AND(H19=0,G19=0,H19=""),"",H19-G19)</f>
        <v/>
      </c>
      <c r="J19" s="80"/>
      <c r="K19" s="80"/>
      <c r="L19" s="80"/>
      <c r="M19" s="80"/>
      <c r="N19" s="79"/>
    </row>
    <row r="20" customFormat="false" ht="15" hidden="false" customHeight="true" outlineLevel="0" collapsed="false">
      <c r="A20" s="83" t="n">
        <f aca="false">20-4</f>
        <v>16</v>
      </c>
      <c r="B20" s="84"/>
      <c r="C20" s="87"/>
      <c r="D20" s="86"/>
      <c r="E20" s="87"/>
      <c r="F20" s="87"/>
      <c r="G20" s="88"/>
      <c r="H20" s="88"/>
      <c r="I20" s="89" t="str">
        <f aca="false">IF(AND(H20=0,G20=0,H20=""),"",H20-G20)</f>
        <v/>
      </c>
      <c r="J20" s="87"/>
      <c r="K20" s="87"/>
      <c r="L20" s="87"/>
      <c r="M20" s="87"/>
      <c r="N20" s="86"/>
    </row>
    <row r="21" customFormat="false" ht="15" hidden="false" customHeight="true" outlineLevel="0" collapsed="false">
      <c r="A21" s="76" t="n">
        <f aca="false">21-4</f>
        <v>17</v>
      </c>
      <c r="B21" s="77"/>
      <c r="C21" s="80"/>
      <c r="D21" s="79"/>
      <c r="E21" s="80"/>
      <c r="F21" s="80"/>
      <c r="G21" s="81"/>
      <c r="H21" s="81"/>
      <c r="I21" s="82" t="str">
        <f aca="false">IF(AND(H21=0,G21=0,H21=""),"",H21-G21)</f>
        <v/>
      </c>
      <c r="J21" s="80"/>
      <c r="K21" s="80"/>
      <c r="L21" s="80"/>
      <c r="M21" s="80"/>
      <c r="N21" s="79"/>
    </row>
    <row r="22" customFormat="false" ht="15" hidden="false" customHeight="true" outlineLevel="0" collapsed="false">
      <c r="A22" s="83" t="n">
        <f aca="false">22-4</f>
        <v>18</v>
      </c>
      <c r="B22" s="84"/>
      <c r="C22" s="87"/>
      <c r="D22" s="86"/>
      <c r="E22" s="87"/>
      <c r="F22" s="87"/>
      <c r="G22" s="88"/>
      <c r="H22" s="88"/>
      <c r="I22" s="89" t="str">
        <f aca="false">IF(AND(H22=0,G22=0,H22=""),"",H22-G22)</f>
        <v/>
      </c>
      <c r="J22" s="87"/>
      <c r="K22" s="87"/>
      <c r="L22" s="87"/>
      <c r="M22" s="87"/>
      <c r="N22" s="86"/>
    </row>
    <row r="23" customFormat="false" ht="15" hidden="false" customHeight="true" outlineLevel="0" collapsed="false">
      <c r="A23" s="76" t="n">
        <f aca="false">23-4</f>
        <v>19</v>
      </c>
      <c r="B23" s="77"/>
      <c r="C23" s="80"/>
      <c r="D23" s="79"/>
      <c r="E23" s="80"/>
      <c r="F23" s="80"/>
      <c r="G23" s="81"/>
      <c r="H23" s="81"/>
      <c r="I23" s="82" t="str">
        <f aca="false">IF(AND(H23=0,G23=0,H23=""),"",H23-G23)</f>
        <v/>
      </c>
      <c r="J23" s="80"/>
      <c r="K23" s="80"/>
      <c r="L23" s="80"/>
      <c r="M23" s="80"/>
      <c r="N23" s="79"/>
    </row>
    <row r="24" customFormat="false" ht="15" hidden="false" customHeight="true" outlineLevel="0" collapsed="false">
      <c r="A24" s="83" t="n">
        <f aca="false">24-4</f>
        <v>20</v>
      </c>
      <c r="B24" s="84"/>
      <c r="C24" s="87"/>
      <c r="D24" s="86"/>
      <c r="E24" s="87"/>
      <c r="F24" s="87"/>
      <c r="G24" s="88"/>
      <c r="H24" s="88"/>
      <c r="I24" s="89" t="str">
        <f aca="false">IF(AND(H24=0,G24=0,H24=""),"",H24-G24)</f>
        <v/>
      </c>
      <c r="J24" s="87"/>
      <c r="K24" s="87"/>
      <c r="L24" s="87"/>
      <c r="M24" s="87"/>
      <c r="N24" s="86"/>
    </row>
    <row r="25" customFormat="false" ht="15" hidden="false" customHeight="true" outlineLevel="0" collapsed="false">
      <c r="A25" s="76" t="n">
        <f aca="false">25-4</f>
        <v>21</v>
      </c>
      <c r="B25" s="77"/>
      <c r="C25" s="80"/>
      <c r="D25" s="79"/>
      <c r="E25" s="80"/>
      <c r="F25" s="80"/>
      <c r="G25" s="81"/>
      <c r="H25" s="81"/>
      <c r="I25" s="82" t="str">
        <f aca="false">IF(AND(H25=0,G25=0,H25=""),"",H25-G25)</f>
        <v/>
      </c>
      <c r="J25" s="80"/>
      <c r="K25" s="80"/>
      <c r="L25" s="80"/>
      <c r="M25" s="80"/>
      <c r="N25" s="79"/>
    </row>
    <row r="26" customFormat="false" ht="15" hidden="false" customHeight="true" outlineLevel="0" collapsed="false">
      <c r="A26" s="83" t="n">
        <f aca="false">26-4</f>
        <v>22</v>
      </c>
      <c r="B26" s="84"/>
      <c r="C26" s="87"/>
      <c r="D26" s="86"/>
      <c r="E26" s="87"/>
      <c r="F26" s="87"/>
      <c r="G26" s="88"/>
      <c r="H26" s="88"/>
      <c r="I26" s="89" t="str">
        <f aca="false">IF(AND(H26=0,G26=0,H26=""),"",H26-G26)</f>
        <v/>
      </c>
      <c r="J26" s="87"/>
      <c r="K26" s="87"/>
      <c r="L26" s="87"/>
      <c r="M26" s="87"/>
      <c r="N26" s="86"/>
    </row>
    <row r="27" customFormat="false" ht="15" hidden="false" customHeight="true" outlineLevel="0" collapsed="false">
      <c r="A27" s="76" t="n">
        <f aca="false">27-4</f>
        <v>23</v>
      </c>
      <c r="B27" s="77"/>
      <c r="C27" s="80"/>
      <c r="D27" s="79"/>
      <c r="E27" s="80"/>
      <c r="F27" s="80"/>
      <c r="G27" s="81"/>
      <c r="H27" s="81"/>
      <c r="I27" s="82" t="str">
        <f aca="false">IF(AND(H27=0,G27=0,H27=""),"",H27-G27)</f>
        <v/>
      </c>
      <c r="J27" s="80"/>
      <c r="K27" s="80"/>
      <c r="L27" s="80"/>
      <c r="M27" s="80"/>
      <c r="N27" s="79"/>
    </row>
    <row r="28" customFormat="false" ht="15" hidden="false" customHeight="true" outlineLevel="0" collapsed="false">
      <c r="A28" s="83" t="n">
        <f aca="false">28-4</f>
        <v>24</v>
      </c>
      <c r="B28" s="84"/>
      <c r="C28" s="87"/>
      <c r="D28" s="86"/>
      <c r="E28" s="87"/>
      <c r="F28" s="87"/>
      <c r="G28" s="88"/>
      <c r="H28" s="88"/>
      <c r="I28" s="89" t="str">
        <f aca="false">IF(AND(H28=0,G28=0,H28=""),"",H28-G28)</f>
        <v/>
      </c>
      <c r="J28" s="87"/>
      <c r="K28" s="87"/>
      <c r="L28" s="87"/>
      <c r="M28" s="87"/>
      <c r="N28" s="86"/>
    </row>
    <row r="29" customFormat="false" ht="15" hidden="false" customHeight="true" outlineLevel="0" collapsed="false">
      <c r="A29" s="76" t="n">
        <f aca="false">29-4</f>
        <v>25</v>
      </c>
      <c r="B29" s="77"/>
      <c r="C29" s="80"/>
      <c r="D29" s="79"/>
      <c r="E29" s="80"/>
      <c r="F29" s="80"/>
      <c r="G29" s="81"/>
      <c r="H29" s="81"/>
      <c r="I29" s="82" t="str">
        <f aca="false">IF(AND(H29=0,G29=0,H29=""),"",H29-G29)</f>
        <v/>
      </c>
      <c r="J29" s="80"/>
      <c r="K29" s="80"/>
      <c r="L29" s="80"/>
      <c r="M29" s="80"/>
      <c r="N29" s="79"/>
    </row>
    <row r="30" customFormat="false" ht="15" hidden="false" customHeight="true" outlineLevel="0" collapsed="false">
      <c r="A30" s="83" t="n">
        <f aca="false">30-4</f>
        <v>26</v>
      </c>
      <c r="B30" s="84"/>
      <c r="C30" s="87"/>
      <c r="D30" s="86"/>
      <c r="E30" s="87"/>
      <c r="F30" s="87"/>
      <c r="G30" s="88"/>
      <c r="H30" s="88"/>
      <c r="I30" s="89" t="str">
        <f aca="false">IF(AND(H30=0,G30=0,H30=""),"",H30-G30)</f>
        <v/>
      </c>
      <c r="J30" s="87"/>
      <c r="K30" s="87"/>
      <c r="L30" s="87"/>
      <c r="M30" s="87"/>
      <c r="N30" s="86"/>
    </row>
    <row r="31" customFormat="false" ht="15" hidden="false" customHeight="true" outlineLevel="0" collapsed="false">
      <c r="A31" s="76" t="n">
        <f aca="false">31-4</f>
        <v>27</v>
      </c>
      <c r="B31" s="77"/>
      <c r="C31" s="80"/>
      <c r="D31" s="79"/>
      <c r="E31" s="80"/>
      <c r="F31" s="80"/>
      <c r="G31" s="81"/>
      <c r="H31" s="81"/>
      <c r="I31" s="82" t="str">
        <f aca="false">IF(AND(H31=0,G31=0,H31=""),"",H31-G31)</f>
        <v/>
      </c>
      <c r="J31" s="80"/>
      <c r="K31" s="80"/>
      <c r="L31" s="80"/>
      <c r="M31" s="80"/>
      <c r="N31" s="79"/>
    </row>
    <row r="32" customFormat="false" ht="15" hidden="false" customHeight="true" outlineLevel="0" collapsed="false">
      <c r="A32" s="83" t="n">
        <f aca="false">32-4</f>
        <v>28</v>
      </c>
      <c r="B32" s="84"/>
      <c r="C32" s="87"/>
      <c r="D32" s="86"/>
      <c r="E32" s="87"/>
      <c r="F32" s="87"/>
      <c r="G32" s="88"/>
      <c r="H32" s="88"/>
      <c r="I32" s="89" t="str">
        <f aca="false">IF(AND(H32=0,G32=0,H32=""),"",H32-G32)</f>
        <v/>
      </c>
      <c r="J32" s="87"/>
      <c r="K32" s="87"/>
      <c r="L32" s="87"/>
      <c r="M32" s="87"/>
      <c r="N32" s="86"/>
    </row>
    <row r="33" customFormat="false" ht="15" hidden="false" customHeight="true" outlineLevel="0" collapsed="false">
      <c r="A33" s="76" t="n">
        <f aca="false">33-4</f>
        <v>29</v>
      </c>
      <c r="B33" s="77"/>
      <c r="C33" s="80"/>
      <c r="D33" s="79"/>
      <c r="E33" s="80"/>
      <c r="F33" s="80"/>
      <c r="G33" s="81"/>
      <c r="H33" s="81"/>
      <c r="I33" s="82" t="str">
        <f aca="false">IF(AND(H33=0,G33=0,H33=""),"",H33-G33)</f>
        <v/>
      </c>
      <c r="J33" s="80"/>
      <c r="K33" s="80"/>
      <c r="L33" s="80"/>
      <c r="M33" s="80"/>
      <c r="N33" s="79"/>
    </row>
    <row r="34" customFormat="false" ht="15" hidden="false" customHeight="true" outlineLevel="0" collapsed="false">
      <c r="A34" s="83" t="n">
        <f aca="false">34-4</f>
        <v>30</v>
      </c>
      <c r="B34" s="84"/>
      <c r="C34" s="87"/>
      <c r="D34" s="86"/>
      <c r="E34" s="87"/>
      <c r="F34" s="87"/>
      <c r="G34" s="88"/>
      <c r="H34" s="88"/>
      <c r="I34" s="89" t="str">
        <f aca="false">IF(AND(H34=0,G34=0,H34=""),"",H34-G34)</f>
        <v/>
      </c>
      <c r="J34" s="87"/>
      <c r="K34" s="87"/>
      <c r="L34" s="87"/>
      <c r="M34" s="87"/>
      <c r="N34" s="86"/>
    </row>
    <row r="35" customFormat="false" ht="15" hidden="false" customHeight="true" outlineLevel="0" collapsed="false">
      <c r="A35" s="76" t="n">
        <f aca="false">35-4</f>
        <v>31</v>
      </c>
      <c r="B35" s="77"/>
      <c r="C35" s="80"/>
      <c r="D35" s="79"/>
      <c r="E35" s="80"/>
      <c r="F35" s="80"/>
      <c r="G35" s="81"/>
      <c r="H35" s="81"/>
      <c r="I35" s="82" t="str">
        <f aca="false">IF(AND(H35=0,G35=0,H35=""),"",H35-G35)</f>
        <v/>
      </c>
      <c r="J35" s="80"/>
      <c r="K35" s="80"/>
      <c r="L35" s="80"/>
      <c r="M35" s="80"/>
      <c r="N35" s="79"/>
    </row>
    <row r="36" customFormat="false" ht="15" hidden="false" customHeight="true" outlineLevel="0" collapsed="false">
      <c r="A36" s="83" t="n">
        <f aca="false">36-4</f>
        <v>32</v>
      </c>
      <c r="B36" s="84"/>
      <c r="C36" s="87"/>
      <c r="D36" s="86"/>
      <c r="E36" s="87"/>
      <c r="F36" s="87"/>
      <c r="G36" s="88"/>
      <c r="H36" s="88"/>
      <c r="I36" s="89" t="str">
        <f aca="false">IF(AND(H36=0,G36=0,H36=""),"",H36-G36)</f>
        <v/>
      </c>
      <c r="J36" s="87"/>
      <c r="K36" s="87"/>
      <c r="L36" s="87"/>
      <c r="M36" s="87"/>
      <c r="N36" s="86"/>
    </row>
    <row r="37" customFormat="false" ht="15" hidden="false" customHeight="true" outlineLevel="0" collapsed="false">
      <c r="A37" s="76" t="n">
        <f aca="false">37-4</f>
        <v>33</v>
      </c>
      <c r="B37" s="77"/>
      <c r="C37" s="80"/>
      <c r="D37" s="79"/>
      <c r="E37" s="80"/>
      <c r="F37" s="80"/>
      <c r="G37" s="81"/>
      <c r="H37" s="81"/>
      <c r="I37" s="82" t="str">
        <f aca="false">IF(AND(H37=0,G37=0,H37=""),"",H37-G37)</f>
        <v/>
      </c>
      <c r="J37" s="80"/>
      <c r="K37" s="80"/>
      <c r="L37" s="80"/>
      <c r="M37" s="80"/>
      <c r="N37" s="79"/>
    </row>
    <row r="38" customFormat="false" ht="15" hidden="false" customHeight="true" outlineLevel="0" collapsed="false">
      <c r="A38" s="83" t="n">
        <f aca="false">38-4</f>
        <v>34</v>
      </c>
      <c r="B38" s="84"/>
      <c r="C38" s="87"/>
      <c r="D38" s="86"/>
      <c r="E38" s="87"/>
      <c r="F38" s="87"/>
      <c r="G38" s="88"/>
      <c r="H38" s="88"/>
      <c r="I38" s="89" t="str">
        <f aca="false">IF(AND(H38=0,G38=0,H38=""),"",H38-G38)</f>
        <v/>
      </c>
      <c r="J38" s="87"/>
      <c r="K38" s="87"/>
      <c r="L38" s="87"/>
      <c r="M38" s="87"/>
      <c r="N38" s="86"/>
    </row>
    <row r="39" customFormat="false" ht="15" hidden="false" customHeight="true" outlineLevel="0" collapsed="false">
      <c r="A39" s="76" t="n">
        <f aca="false">39-4</f>
        <v>35</v>
      </c>
      <c r="B39" s="77"/>
      <c r="C39" s="80"/>
      <c r="D39" s="79"/>
      <c r="E39" s="80"/>
      <c r="F39" s="80"/>
      <c r="G39" s="81"/>
      <c r="H39" s="81"/>
      <c r="I39" s="82" t="str">
        <f aca="false">IF(AND(H39=0,G39=0,H39=""),"",H39-G39)</f>
        <v/>
      </c>
      <c r="J39" s="80"/>
      <c r="K39" s="80"/>
      <c r="L39" s="80"/>
      <c r="M39" s="80"/>
      <c r="N39" s="79"/>
    </row>
    <row r="40" customFormat="false" ht="15" hidden="false" customHeight="true" outlineLevel="0" collapsed="false">
      <c r="A40" s="83" t="n">
        <f aca="false">40-4</f>
        <v>36</v>
      </c>
      <c r="B40" s="84"/>
      <c r="C40" s="87"/>
      <c r="D40" s="86"/>
      <c r="E40" s="87"/>
      <c r="F40" s="87"/>
      <c r="G40" s="88"/>
      <c r="H40" s="88"/>
      <c r="I40" s="89" t="str">
        <f aca="false">IF(AND(H40=0,G40=0,H40=""),"",H40-G40)</f>
        <v/>
      </c>
      <c r="J40" s="87"/>
      <c r="K40" s="87"/>
      <c r="L40" s="87"/>
      <c r="M40" s="87"/>
      <c r="N40" s="86"/>
    </row>
    <row r="41" customFormat="false" ht="15" hidden="false" customHeight="true" outlineLevel="0" collapsed="false">
      <c r="A41" s="76" t="n">
        <f aca="false">41-4</f>
        <v>37</v>
      </c>
      <c r="B41" s="77"/>
      <c r="C41" s="80"/>
      <c r="D41" s="79"/>
      <c r="E41" s="80"/>
      <c r="F41" s="80"/>
      <c r="G41" s="81"/>
      <c r="H41" s="81"/>
      <c r="I41" s="82" t="str">
        <f aca="false">IF(AND(H41=0,G41=0,H41=""),"",H41-G41)</f>
        <v/>
      </c>
      <c r="J41" s="80"/>
      <c r="K41" s="80"/>
      <c r="L41" s="80"/>
      <c r="M41" s="80"/>
      <c r="N41" s="79"/>
    </row>
    <row r="42" customFormat="false" ht="15" hidden="false" customHeight="true" outlineLevel="0" collapsed="false">
      <c r="A42" s="83" t="n">
        <f aca="false">42-4</f>
        <v>38</v>
      </c>
      <c r="B42" s="84"/>
      <c r="C42" s="87"/>
      <c r="D42" s="86"/>
      <c r="E42" s="87"/>
      <c r="F42" s="87"/>
      <c r="G42" s="88"/>
      <c r="H42" s="88"/>
      <c r="I42" s="89" t="str">
        <f aca="false">IF(AND(H42=0,G42=0,H42=""),"",H42-G42)</f>
        <v/>
      </c>
      <c r="J42" s="87"/>
      <c r="K42" s="87"/>
      <c r="L42" s="87"/>
      <c r="M42" s="87"/>
      <c r="N42" s="86"/>
    </row>
    <row r="43" customFormat="false" ht="15" hidden="false" customHeight="true" outlineLevel="0" collapsed="false">
      <c r="A43" s="76" t="n">
        <f aca="false">43-4</f>
        <v>39</v>
      </c>
      <c r="B43" s="77"/>
      <c r="C43" s="80"/>
      <c r="D43" s="79"/>
      <c r="E43" s="80"/>
      <c r="F43" s="80"/>
      <c r="G43" s="81"/>
      <c r="H43" s="81"/>
      <c r="I43" s="82" t="str">
        <f aca="false">IF(AND(H43=0,G43=0,H43=""),"",H43-G43)</f>
        <v/>
      </c>
      <c r="J43" s="80"/>
      <c r="K43" s="80"/>
      <c r="L43" s="80"/>
      <c r="M43" s="80"/>
      <c r="N43" s="79"/>
    </row>
    <row r="44" customFormat="false" ht="15" hidden="false" customHeight="true" outlineLevel="0" collapsed="false">
      <c r="A44" s="83" t="n">
        <f aca="false">44-4</f>
        <v>40</v>
      </c>
      <c r="B44" s="84"/>
      <c r="C44" s="87"/>
      <c r="D44" s="86"/>
      <c r="E44" s="87"/>
      <c r="F44" s="87"/>
      <c r="G44" s="88"/>
      <c r="H44" s="88"/>
      <c r="I44" s="89" t="str">
        <f aca="false">IF(AND(H44=0,G44=0,H44=""),"",H44-G44)</f>
        <v/>
      </c>
      <c r="J44" s="87"/>
      <c r="K44" s="87"/>
      <c r="L44" s="87"/>
      <c r="M44" s="87"/>
      <c r="N44" s="86"/>
    </row>
    <row r="45" customFormat="false" ht="15" hidden="false" customHeight="true" outlineLevel="0" collapsed="false">
      <c r="A45" s="76" t="n">
        <f aca="false">45-4</f>
        <v>41</v>
      </c>
      <c r="B45" s="77"/>
      <c r="C45" s="80"/>
      <c r="D45" s="79"/>
      <c r="E45" s="80"/>
      <c r="F45" s="80"/>
      <c r="G45" s="81"/>
      <c r="H45" s="81"/>
      <c r="I45" s="82" t="str">
        <f aca="false">IF(AND(H45=0,G45=0,H45=""),"",H45-G45)</f>
        <v/>
      </c>
      <c r="J45" s="80"/>
      <c r="K45" s="80"/>
      <c r="L45" s="80"/>
      <c r="M45" s="80"/>
      <c r="N45" s="79"/>
    </row>
    <row r="46" customFormat="false" ht="15" hidden="false" customHeight="true" outlineLevel="0" collapsed="false">
      <c r="A46" s="83" t="n">
        <f aca="false">46-4</f>
        <v>42</v>
      </c>
      <c r="B46" s="84"/>
      <c r="C46" s="87"/>
      <c r="D46" s="86"/>
      <c r="E46" s="87"/>
      <c r="F46" s="87"/>
      <c r="G46" s="88"/>
      <c r="H46" s="88"/>
      <c r="I46" s="89" t="str">
        <f aca="false">IF(AND(H46=0,G46=0,H46=""),"",H46-G46)</f>
        <v/>
      </c>
      <c r="J46" s="87"/>
      <c r="K46" s="87"/>
      <c r="L46" s="87"/>
      <c r="M46" s="87"/>
      <c r="N46" s="86"/>
    </row>
    <row r="47" customFormat="false" ht="15" hidden="false" customHeight="true" outlineLevel="0" collapsed="false">
      <c r="A47" s="76" t="n">
        <f aca="false">47-4</f>
        <v>43</v>
      </c>
      <c r="B47" s="77"/>
      <c r="C47" s="80"/>
      <c r="D47" s="79"/>
      <c r="E47" s="80"/>
      <c r="F47" s="80"/>
      <c r="G47" s="81"/>
      <c r="H47" s="81"/>
      <c r="I47" s="82" t="str">
        <f aca="false">IF(AND(H47=0,G47=0,H47=""),"",H47-G47)</f>
        <v/>
      </c>
      <c r="J47" s="80"/>
      <c r="K47" s="80"/>
      <c r="L47" s="80"/>
      <c r="M47" s="80"/>
      <c r="N47" s="79"/>
    </row>
    <row r="48" customFormat="false" ht="15" hidden="false" customHeight="true" outlineLevel="0" collapsed="false">
      <c r="A48" s="83" t="n">
        <f aca="false">48-4</f>
        <v>44</v>
      </c>
      <c r="B48" s="84"/>
      <c r="C48" s="87"/>
      <c r="D48" s="86"/>
      <c r="E48" s="87"/>
      <c r="F48" s="87"/>
      <c r="G48" s="88"/>
      <c r="H48" s="88"/>
      <c r="I48" s="89" t="str">
        <f aca="false">IF(AND(H48=0,G48=0,H48=""),"",H48-G48)</f>
        <v/>
      </c>
      <c r="J48" s="87"/>
      <c r="K48" s="87"/>
      <c r="L48" s="87"/>
      <c r="M48" s="87"/>
      <c r="N48" s="86"/>
    </row>
    <row r="49" customFormat="false" ht="15" hidden="false" customHeight="true" outlineLevel="0" collapsed="false">
      <c r="A49" s="76" t="n">
        <f aca="false">49-4</f>
        <v>45</v>
      </c>
      <c r="B49" s="77"/>
      <c r="C49" s="80"/>
      <c r="D49" s="79"/>
      <c r="E49" s="80"/>
      <c r="F49" s="80"/>
      <c r="G49" s="81"/>
      <c r="H49" s="81"/>
      <c r="I49" s="82" t="str">
        <f aca="false">IF(AND(H49=0,G49=0,H49=""),"",H49-G49)</f>
        <v/>
      </c>
      <c r="J49" s="80"/>
      <c r="K49" s="80"/>
      <c r="L49" s="80"/>
      <c r="M49" s="80"/>
      <c r="N49" s="79"/>
    </row>
    <row r="50" customFormat="false" ht="15" hidden="false" customHeight="true" outlineLevel="0" collapsed="false">
      <c r="A50" s="83" t="n">
        <f aca="false">50-4</f>
        <v>46</v>
      </c>
      <c r="B50" s="84"/>
      <c r="C50" s="87"/>
      <c r="D50" s="86"/>
      <c r="E50" s="87"/>
      <c r="F50" s="87"/>
      <c r="G50" s="88"/>
      <c r="H50" s="88"/>
      <c r="I50" s="89" t="str">
        <f aca="false">IF(AND(H50=0,G50=0,H50=""),"",H50-G50)</f>
        <v/>
      </c>
      <c r="J50" s="87"/>
      <c r="K50" s="87"/>
      <c r="L50" s="87"/>
      <c r="M50" s="87"/>
      <c r="N50" s="86"/>
    </row>
    <row r="51" customFormat="false" ht="15" hidden="false" customHeight="true" outlineLevel="0" collapsed="false">
      <c r="A51" s="76" t="n">
        <f aca="false">51-4</f>
        <v>47</v>
      </c>
      <c r="B51" s="77"/>
      <c r="C51" s="80"/>
      <c r="D51" s="79"/>
      <c r="E51" s="80"/>
      <c r="F51" s="80"/>
      <c r="G51" s="81"/>
      <c r="H51" s="81"/>
      <c r="I51" s="82" t="str">
        <f aca="false">IF(AND(H51=0,G51=0,H51=""),"",H51-G51)</f>
        <v/>
      </c>
      <c r="J51" s="80"/>
      <c r="K51" s="80"/>
      <c r="L51" s="80"/>
      <c r="M51" s="80"/>
      <c r="N51" s="79"/>
    </row>
    <row r="52" customFormat="false" ht="15" hidden="false" customHeight="true" outlineLevel="0" collapsed="false">
      <c r="A52" s="83" t="n">
        <f aca="false">52-4</f>
        <v>48</v>
      </c>
      <c r="B52" s="84"/>
      <c r="C52" s="87"/>
      <c r="D52" s="86"/>
      <c r="E52" s="87"/>
      <c r="F52" s="87"/>
      <c r="G52" s="88"/>
      <c r="H52" s="88"/>
      <c r="I52" s="89" t="str">
        <f aca="false">IF(AND(H52=0,G52=0,H52=""),"",H52-G52)</f>
        <v/>
      </c>
      <c r="J52" s="87"/>
      <c r="K52" s="87"/>
      <c r="L52" s="87"/>
      <c r="M52" s="87"/>
      <c r="N52" s="86"/>
    </row>
    <row r="53" customFormat="false" ht="15" hidden="false" customHeight="true" outlineLevel="0" collapsed="false">
      <c r="A53" s="76" t="n">
        <f aca="false">53-4</f>
        <v>49</v>
      </c>
      <c r="B53" s="77"/>
      <c r="C53" s="80"/>
      <c r="D53" s="79"/>
      <c r="E53" s="80"/>
      <c r="F53" s="80"/>
      <c r="G53" s="81"/>
      <c r="H53" s="81"/>
      <c r="I53" s="82" t="str">
        <f aca="false">IF(AND(H53=0,G53=0,H53=""),"",H53-G53)</f>
        <v/>
      </c>
      <c r="J53" s="80"/>
      <c r="K53" s="80"/>
      <c r="L53" s="80"/>
      <c r="M53" s="80"/>
      <c r="N53" s="79"/>
    </row>
    <row r="54" customFormat="false" ht="15" hidden="false" customHeight="true" outlineLevel="0" collapsed="false">
      <c r="A54" s="83" t="n">
        <f aca="false">54-4</f>
        <v>50</v>
      </c>
      <c r="B54" s="84"/>
      <c r="C54" s="87"/>
      <c r="D54" s="86"/>
      <c r="E54" s="87"/>
      <c r="F54" s="87"/>
      <c r="G54" s="88"/>
      <c r="H54" s="88"/>
      <c r="I54" s="89" t="str">
        <f aca="false">IF(AND(H54=0,G54=0,H54=""),"",H54-G54)</f>
        <v/>
      </c>
      <c r="J54" s="87"/>
      <c r="K54" s="87"/>
      <c r="L54" s="87"/>
      <c r="M54" s="87"/>
      <c r="N54" s="86"/>
    </row>
    <row r="55" customFormat="false" ht="15" hidden="false" customHeight="true" outlineLevel="0" collapsed="false">
      <c r="A55" s="76" t="n">
        <f aca="false">55-4</f>
        <v>51</v>
      </c>
      <c r="B55" s="77"/>
      <c r="C55" s="80"/>
      <c r="D55" s="79"/>
      <c r="E55" s="80"/>
      <c r="F55" s="80"/>
      <c r="G55" s="81"/>
      <c r="H55" s="81"/>
      <c r="I55" s="82" t="str">
        <f aca="false">IF(AND(H55=0,G55=0,H55=""),"",H55-G55)</f>
        <v/>
      </c>
      <c r="J55" s="80"/>
      <c r="K55" s="80"/>
      <c r="L55" s="80"/>
      <c r="M55" s="80"/>
      <c r="N55" s="79"/>
    </row>
    <row r="56" customFormat="false" ht="15" hidden="false" customHeight="true" outlineLevel="0" collapsed="false">
      <c r="A56" s="83" t="n">
        <f aca="false">56-4</f>
        <v>52</v>
      </c>
      <c r="B56" s="84"/>
      <c r="C56" s="87"/>
      <c r="D56" s="86"/>
      <c r="E56" s="87"/>
      <c r="F56" s="87"/>
      <c r="G56" s="88"/>
      <c r="H56" s="88"/>
      <c r="I56" s="89" t="str">
        <f aca="false">IF(AND(H56=0,G56=0,H56=""),"",H56-G56)</f>
        <v/>
      </c>
      <c r="J56" s="87"/>
      <c r="K56" s="87"/>
      <c r="L56" s="87"/>
      <c r="M56" s="87"/>
      <c r="N56" s="86"/>
    </row>
    <row r="57" customFormat="false" ht="15" hidden="false" customHeight="true" outlineLevel="0" collapsed="false">
      <c r="A57" s="76" t="n">
        <f aca="false">57-4</f>
        <v>53</v>
      </c>
      <c r="B57" s="77"/>
      <c r="C57" s="80"/>
      <c r="D57" s="79"/>
      <c r="E57" s="80"/>
      <c r="F57" s="80"/>
      <c r="G57" s="81"/>
      <c r="H57" s="81"/>
      <c r="I57" s="82" t="str">
        <f aca="false">IF(AND(H57=0,G57=0,H57=""),"",H57-G57)</f>
        <v/>
      </c>
      <c r="J57" s="80"/>
      <c r="K57" s="80"/>
      <c r="L57" s="80"/>
      <c r="M57" s="80"/>
      <c r="N57" s="79"/>
    </row>
    <row r="58" customFormat="false" ht="15" hidden="false" customHeight="true" outlineLevel="0" collapsed="false">
      <c r="A58" s="83" t="n">
        <f aca="false">58-4</f>
        <v>54</v>
      </c>
      <c r="B58" s="84"/>
      <c r="C58" s="87"/>
      <c r="D58" s="86"/>
      <c r="E58" s="87"/>
      <c r="F58" s="87"/>
      <c r="G58" s="88"/>
      <c r="H58" s="88"/>
      <c r="I58" s="89" t="str">
        <f aca="false">IF(AND(H58=0,G58=0,H58=""),"",H58-G58)</f>
        <v/>
      </c>
      <c r="J58" s="87"/>
      <c r="K58" s="87"/>
      <c r="L58" s="87"/>
      <c r="M58" s="87"/>
      <c r="N58" s="86"/>
    </row>
    <row r="59" customFormat="false" ht="15" hidden="false" customHeight="true" outlineLevel="0" collapsed="false">
      <c r="A59" s="76" t="n">
        <f aca="false">59-4</f>
        <v>55</v>
      </c>
      <c r="B59" s="77"/>
      <c r="C59" s="80"/>
      <c r="D59" s="79"/>
      <c r="E59" s="80"/>
      <c r="F59" s="80"/>
      <c r="G59" s="81"/>
      <c r="H59" s="81"/>
      <c r="I59" s="82" t="str">
        <f aca="false">IF(AND(H59=0,G59=0,H59=""),"",H59-G59)</f>
        <v/>
      </c>
      <c r="J59" s="80"/>
      <c r="K59" s="80"/>
      <c r="L59" s="80"/>
      <c r="M59" s="80"/>
      <c r="N59" s="79"/>
    </row>
    <row r="60" customFormat="false" ht="15" hidden="false" customHeight="true" outlineLevel="0" collapsed="false">
      <c r="A60" s="83" t="n">
        <f aca="false">60-4</f>
        <v>56</v>
      </c>
      <c r="B60" s="84"/>
      <c r="C60" s="87"/>
      <c r="D60" s="86"/>
      <c r="E60" s="87"/>
      <c r="F60" s="87"/>
      <c r="G60" s="88"/>
      <c r="H60" s="88"/>
      <c r="I60" s="89" t="str">
        <f aca="false">IF(AND(H60=0,G60=0,H60=""),"",H60-G60)</f>
        <v/>
      </c>
      <c r="J60" s="87"/>
      <c r="K60" s="87"/>
      <c r="L60" s="87"/>
      <c r="M60" s="87"/>
      <c r="N60" s="86"/>
    </row>
    <row r="61" customFormat="false" ht="15" hidden="false" customHeight="true" outlineLevel="0" collapsed="false">
      <c r="A61" s="76" t="n">
        <f aca="false">61-4</f>
        <v>57</v>
      </c>
      <c r="B61" s="77"/>
      <c r="C61" s="80"/>
      <c r="D61" s="79"/>
      <c r="E61" s="80"/>
      <c r="F61" s="80"/>
      <c r="G61" s="81"/>
      <c r="H61" s="81"/>
      <c r="I61" s="82" t="str">
        <f aca="false">IF(AND(H61=0,G61=0,H61=""),"",H61-G61)</f>
        <v/>
      </c>
      <c r="J61" s="80"/>
      <c r="K61" s="80"/>
      <c r="L61" s="80"/>
      <c r="M61" s="80"/>
      <c r="N61" s="79"/>
    </row>
    <row r="62" customFormat="false" ht="15" hidden="false" customHeight="true" outlineLevel="0" collapsed="false">
      <c r="A62" s="83" t="n">
        <f aca="false">62-4</f>
        <v>58</v>
      </c>
      <c r="B62" s="84"/>
      <c r="C62" s="87"/>
      <c r="D62" s="86"/>
      <c r="E62" s="87"/>
      <c r="F62" s="87"/>
      <c r="G62" s="88"/>
      <c r="H62" s="88"/>
      <c r="I62" s="89" t="str">
        <f aca="false">IF(AND(H62=0,G62=0,H62=""),"",H62-G62)</f>
        <v/>
      </c>
      <c r="J62" s="87"/>
      <c r="K62" s="87"/>
      <c r="L62" s="87"/>
      <c r="M62" s="87"/>
      <c r="N62" s="86"/>
    </row>
    <row r="63" customFormat="false" ht="15" hidden="false" customHeight="true" outlineLevel="0" collapsed="false">
      <c r="A63" s="76" t="n">
        <f aca="false">63-4</f>
        <v>59</v>
      </c>
      <c r="B63" s="77"/>
      <c r="C63" s="80"/>
      <c r="D63" s="79"/>
      <c r="E63" s="80"/>
      <c r="F63" s="80"/>
      <c r="G63" s="81"/>
      <c r="H63" s="81"/>
      <c r="I63" s="82" t="str">
        <f aca="false">IF(AND(H63=0,G63=0,H63=""),"",H63-G63)</f>
        <v/>
      </c>
      <c r="J63" s="80"/>
      <c r="K63" s="80"/>
      <c r="L63" s="80"/>
      <c r="M63" s="80"/>
      <c r="N63" s="79"/>
    </row>
    <row r="64" customFormat="false" ht="15" hidden="false" customHeight="true" outlineLevel="0" collapsed="false">
      <c r="A64" s="83" t="n">
        <f aca="false">64-4</f>
        <v>60</v>
      </c>
      <c r="B64" s="84"/>
      <c r="C64" s="87"/>
      <c r="D64" s="86"/>
      <c r="E64" s="87"/>
      <c r="F64" s="87"/>
      <c r="G64" s="88"/>
      <c r="H64" s="88"/>
      <c r="I64" s="89" t="str">
        <f aca="false">IF(AND(H64=0,G64=0,H64=""),"",H64-G64)</f>
        <v/>
      </c>
      <c r="J64" s="87"/>
      <c r="K64" s="87"/>
      <c r="L64" s="87"/>
      <c r="M64" s="87"/>
      <c r="N64" s="86"/>
    </row>
    <row r="65" customFormat="false" ht="15" hidden="false" customHeight="true" outlineLevel="0" collapsed="false">
      <c r="A65" s="76" t="n">
        <f aca="false">65-4</f>
        <v>61</v>
      </c>
      <c r="B65" s="77"/>
      <c r="C65" s="80"/>
      <c r="D65" s="79"/>
      <c r="E65" s="80"/>
      <c r="F65" s="80"/>
      <c r="G65" s="81"/>
      <c r="H65" s="81"/>
      <c r="I65" s="82" t="str">
        <f aca="false">IF(AND(H65=0,G65=0,H65=""),"",H65-G65)</f>
        <v/>
      </c>
      <c r="J65" s="80"/>
      <c r="K65" s="80"/>
      <c r="L65" s="80"/>
      <c r="M65" s="80"/>
      <c r="N65" s="79"/>
    </row>
    <row r="66" customFormat="false" ht="15" hidden="false" customHeight="true" outlineLevel="0" collapsed="false">
      <c r="A66" s="83" t="n">
        <f aca="false">66-4</f>
        <v>62</v>
      </c>
      <c r="B66" s="84"/>
      <c r="C66" s="87"/>
      <c r="D66" s="86"/>
      <c r="E66" s="87"/>
      <c r="F66" s="87"/>
      <c r="G66" s="88"/>
      <c r="H66" s="88"/>
      <c r="I66" s="89" t="str">
        <f aca="false">IF(AND(H66=0,G66=0,H66=""),"",H66-G66)</f>
        <v/>
      </c>
      <c r="J66" s="87"/>
      <c r="K66" s="87"/>
      <c r="L66" s="87"/>
      <c r="M66" s="87"/>
      <c r="N66" s="86"/>
    </row>
    <row r="67" customFormat="false" ht="15" hidden="false" customHeight="true" outlineLevel="0" collapsed="false">
      <c r="A67" s="76" t="n">
        <f aca="false">67-4</f>
        <v>63</v>
      </c>
      <c r="B67" s="77"/>
      <c r="C67" s="80"/>
      <c r="D67" s="79"/>
      <c r="E67" s="80"/>
      <c r="F67" s="80"/>
      <c r="G67" s="81"/>
      <c r="H67" s="81"/>
      <c r="I67" s="82" t="str">
        <f aca="false">IF(AND(H67=0,G67=0,H67=""),"",H67-G67)</f>
        <v/>
      </c>
      <c r="J67" s="80"/>
      <c r="K67" s="80"/>
      <c r="L67" s="80"/>
      <c r="M67" s="80"/>
      <c r="N67" s="79"/>
    </row>
    <row r="68" customFormat="false" ht="15" hidden="false" customHeight="true" outlineLevel="0" collapsed="false">
      <c r="A68" s="83" t="n">
        <f aca="false">68-4</f>
        <v>64</v>
      </c>
      <c r="B68" s="84"/>
      <c r="C68" s="87"/>
      <c r="D68" s="86"/>
      <c r="E68" s="87"/>
      <c r="F68" s="87"/>
      <c r="G68" s="88"/>
      <c r="H68" s="88"/>
      <c r="I68" s="89" t="str">
        <f aca="false">IF(AND(H68=0,G68=0,H68=""),"",H68-G68)</f>
        <v/>
      </c>
      <c r="J68" s="87"/>
      <c r="K68" s="87"/>
      <c r="L68" s="87"/>
      <c r="M68" s="87"/>
      <c r="N68" s="86"/>
    </row>
    <row r="69" customFormat="false" ht="15" hidden="false" customHeight="true" outlineLevel="0" collapsed="false">
      <c r="A69" s="76" t="n">
        <f aca="false">69-4</f>
        <v>65</v>
      </c>
      <c r="B69" s="77"/>
      <c r="C69" s="80"/>
      <c r="D69" s="79"/>
      <c r="E69" s="80"/>
      <c r="F69" s="80"/>
      <c r="G69" s="81"/>
      <c r="H69" s="81"/>
      <c r="I69" s="82" t="str">
        <f aca="false">IF(AND(H69=0,G69=0,H69=""),"",H69-G69)</f>
        <v/>
      </c>
      <c r="J69" s="80"/>
      <c r="K69" s="80"/>
      <c r="L69" s="80"/>
      <c r="M69" s="80"/>
      <c r="N69" s="79"/>
    </row>
    <row r="70" customFormat="false" ht="15" hidden="false" customHeight="true" outlineLevel="0" collapsed="false">
      <c r="A70" s="83" t="n">
        <f aca="false">70-4</f>
        <v>66</v>
      </c>
      <c r="B70" s="84"/>
      <c r="C70" s="87"/>
      <c r="D70" s="86"/>
      <c r="E70" s="87"/>
      <c r="F70" s="87"/>
      <c r="G70" s="88"/>
      <c r="H70" s="88"/>
      <c r="I70" s="89" t="str">
        <f aca="false">IF(AND(H70=0,G70=0,H70=""),"",H70-G70)</f>
        <v/>
      </c>
      <c r="J70" s="87"/>
      <c r="K70" s="87"/>
      <c r="L70" s="87"/>
      <c r="M70" s="87"/>
      <c r="N70" s="86"/>
    </row>
    <row r="71" customFormat="false" ht="15" hidden="false" customHeight="true" outlineLevel="0" collapsed="false">
      <c r="A71" s="76" t="n">
        <f aca="false">71-4</f>
        <v>67</v>
      </c>
      <c r="B71" s="77"/>
      <c r="C71" s="80"/>
      <c r="D71" s="79"/>
      <c r="E71" s="80"/>
      <c r="F71" s="80"/>
      <c r="G71" s="81"/>
      <c r="H71" s="81"/>
      <c r="I71" s="82" t="str">
        <f aca="false">IF(AND(H71=0,G71=0,H71=""),"",H71-G71)</f>
        <v/>
      </c>
      <c r="J71" s="80"/>
      <c r="K71" s="80"/>
      <c r="L71" s="80"/>
      <c r="M71" s="80"/>
      <c r="N71" s="79"/>
    </row>
    <row r="72" customFormat="false" ht="15" hidden="false" customHeight="true" outlineLevel="0" collapsed="false">
      <c r="A72" s="83" t="n">
        <f aca="false">72-4</f>
        <v>68</v>
      </c>
      <c r="B72" s="84"/>
      <c r="C72" s="87"/>
      <c r="D72" s="86"/>
      <c r="E72" s="87"/>
      <c r="F72" s="87"/>
      <c r="G72" s="88"/>
      <c r="H72" s="88"/>
      <c r="I72" s="89" t="str">
        <f aca="false">IF(AND(H72=0,G72=0,H72=""),"",H72-G72)</f>
        <v/>
      </c>
      <c r="J72" s="87"/>
      <c r="K72" s="87"/>
      <c r="L72" s="87"/>
      <c r="M72" s="87"/>
      <c r="N72" s="86"/>
    </row>
    <row r="73" customFormat="false" ht="15" hidden="false" customHeight="true" outlineLevel="0" collapsed="false">
      <c r="A73" s="76" t="n">
        <f aca="false">73-4</f>
        <v>69</v>
      </c>
      <c r="B73" s="77"/>
      <c r="C73" s="80"/>
      <c r="D73" s="79"/>
      <c r="E73" s="80"/>
      <c r="F73" s="80"/>
      <c r="G73" s="81"/>
      <c r="H73" s="81"/>
      <c r="I73" s="82" t="str">
        <f aca="false">IF(AND(H73=0,G73=0,H73=""),"",H73-G73)</f>
        <v/>
      </c>
      <c r="J73" s="80"/>
      <c r="K73" s="80"/>
      <c r="L73" s="80"/>
      <c r="M73" s="80"/>
      <c r="N73" s="79"/>
    </row>
    <row r="74" customFormat="false" ht="15" hidden="false" customHeight="true" outlineLevel="0" collapsed="false">
      <c r="A74" s="83" t="n">
        <f aca="false">74-4</f>
        <v>70</v>
      </c>
      <c r="B74" s="84"/>
      <c r="C74" s="87"/>
      <c r="D74" s="86"/>
      <c r="E74" s="87"/>
      <c r="F74" s="87"/>
      <c r="G74" s="88"/>
      <c r="H74" s="88"/>
      <c r="I74" s="89" t="str">
        <f aca="false">IF(AND(H74=0,G74=0,H74=""),"",H74-G74)</f>
        <v/>
      </c>
      <c r="J74" s="87"/>
      <c r="K74" s="87"/>
      <c r="L74" s="87"/>
      <c r="M74" s="87"/>
      <c r="N74" s="86"/>
    </row>
    <row r="75" customFormat="false" ht="15" hidden="false" customHeight="true" outlineLevel="0" collapsed="false">
      <c r="A75" s="76" t="n">
        <f aca="false">75-4</f>
        <v>71</v>
      </c>
      <c r="B75" s="77"/>
      <c r="C75" s="80"/>
      <c r="D75" s="79"/>
      <c r="E75" s="80"/>
      <c r="F75" s="80"/>
      <c r="G75" s="81"/>
      <c r="H75" s="81"/>
      <c r="I75" s="82" t="str">
        <f aca="false">IF(AND(H75=0,G75=0,H75=""),"",H75-G75)</f>
        <v/>
      </c>
      <c r="J75" s="80"/>
      <c r="K75" s="80"/>
      <c r="L75" s="80"/>
      <c r="M75" s="80"/>
      <c r="N75" s="79"/>
    </row>
    <row r="76" customFormat="false" ht="15" hidden="false" customHeight="true" outlineLevel="0" collapsed="false">
      <c r="A76" s="83" t="n">
        <f aca="false">76-4</f>
        <v>72</v>
      </c>
      <c r="B76" s="84"/>
      <c r="C76" s="87"/>
      <c r="D76" s="86"/>
      <c r="E76" s="87"/>
      <c r="F76" s="87"/>
      <c r="G76" s="88"/>
      <c r="H76" s="88"/>
      <c r="I76" s="89" t="str">
        <f aca="false">IF(AND(H76=0,G76=0,H76=""),"",H76-G76)</f>
        <v/>
      </c>
      <c r="J76" s="87"/>
      <c r="K76" s="87"/>
      <c r="L76" s="87"/>
      <c r="M76" s="87"/>
      <c r="N76" s="86"/>
    </row>
    <row r="77" customFormat="false" ht="15" hidden="false" customHeight="true" outlineLevel="0" collapsed="false">
      <c r="A77" s="76" t="n">
        <f aca="false">77-4</f>
        <v>73</v>
      </c>
      <c r="B77" s="77"/>
      <c r="C77" s="80"/>
      <c r="D77" s="79"/>
      <c r="E77" s="80"/>
      <c r="F77" s="80"/>
      <c r="G77" s="81"/>
      <c r="H77" s="81"/>
      <c r="I77" s="82" t="str">
        <f aca="false">IF(AND(H77=0,G77=0,H77=""),"",H77-G77)</f>
        <v/>
      </c>
      <c r="J77" s="80"/>
      <c r="K77" s="80"/>
      <c r="L77" s="80"/>
      <c r="M77" s="80"/>
      <c r="N77" s="79"/>
    </row>
    <row r="78" customFormat="false" ht="15" hidden="false" customHeight="true" outlineLevel="0" collapsed="false">
      <c r="A78" s="83" t="n">
        <f aca="false">78-4</f>
        <v>74</v>
      </c>
      <c r="B78" s="84"/>
      <c r="C78" s="87"/>
      <c r="D78" s="86"/>
      <c r="E78" s="87"/>
      <c r="F78" s="87"/>
      <c r="G78" s="88"/>
      <c r="H78" s="88"/>
      <c r="I78" s="89" t="str">
        <f aca="false">IF(AND(H78=0,G78=0,H78=""),"",H78-G78)</f>
        <v/>
      </c>
      <c r="J78" s="87"/>
      <c r="K78" s="87"/>
      <c r="L78" s="87"/>
      <c r="M78" s="87"/>
      <c r="N78" s="86"/>
    </row>
    <row r="79" customFormat="false" ht="15" hidden="false" customHeight="true" outlineLevel="0" collapsed="false">
      <c r="A79" s="76" t="n">
        <f aca="false">79-4</f>
        <v>75</v>
      </c>
      <c r="B79" s="77"/>
      <c r="C79" s="80"/>
      <c r="D79" s="79"/>
      <c r="E79" s="80"/>
      <c r="F79" s="80"/>
      <c r="G79" s="81"/>
      <c r="H79" s="81"/>
      <c r="I79" s="82" t="str">
        <f aca="false">IF(AND(H79=0,G79=0,H79=""),"",H79-G79)</f>
        <v/>
      </c>
      <c r="J79" s="80"/>
      <c r="K79" s="80"/>
      <c r="L79" s="80"/>
      <c r="M79" s="80"/>
      <c r="N79" s="79"/>
    </row>
    <row r="80" customFormat="false" ht="15" hidden="false" customHeight="true" outlineLevel="0" collapsed="false">
      <c r="A80" s="83" t="n">
        <f aca="false">80-4</f>
        <v>76</v>
      </c>
      <c r="B80" s="84"/>
      <c r="C80" s="87"/>
      <c r="D80" s="86"/>
      <c r="E80" s="87"/>
      <c r="F80" s="87"/>
      <c r="G80" s="88"/>
      <c r="H80" s="88"/>
      <c r="I80" s="89" t="str">
        <f aca="false">IF(AND(H80=0,G80=0,H80=""),"",H80-G80)</f>
        <v/>
      </c>
      <c r="J80" s="87"/>
      <c r="K80" s="87"/>
      <c r="L80" s="87"/>
      <c r="M80" s="87"/>
      <c r="N80" s="86"/>
    </row>
    <row r="81" customFormat="false" ht="15" hidden="false" customHeight="true" outlineLevel="0" collapsed="false">
      <c r="A81" s="76" t="n">
        <f aca="false">81-4</f>
        <v>77</v>
      </c>
      <c r="B81" s="77"/>
      <c r="C81" s="80"/>
      <c r="D81" s="79"/>
      <c r="E81" s="80"/>
      <c r="F81" s="80"/>
      <c r="G81" s="81"/>
      <c r="H81" s="81"/>
      <c r="I81" s="82" t="str">
        <f aca="false">IF(AND(H81=0,G81=0,H81=""),"",H81-G81)</f>
        <v/>
      </c>
      <c r="J81" s="80"/>
      <c r="K81" s="80"/>
      <c r="L81" s="80"/>
      <c r="M81" s="80"/>
      <c r="N81" s="79"/>
    </row>
    <row r="82" customFormat="false" ht="15" hidden="false" customHeight="true" outlineLevel="0" collapsed="false">
      <c r="A82" s="83" t="n">
        <f aca="false">82-4</f>
        <v>78</v>
      </c>
      <c r="B82" s="84"/>
      <c r="C82" s="87"/>
      <c r="D82" s="86"/>
      <c r="E82" s="87"/>
      <c r="F82" s="87"/>
      <c r="G82" s="88"/>
      <c r="H82" s="88"/>
      <c r="I82" s="89" t="str">
        <f aca="false">IF(AND(H82=0,G82=0,H82=""),"",H82-G82)</f>
        <v/>
      </c>
      <c r="J82" s="87"/>
      <c r="K82" s="87"/>
      <c r="L82" s="87"/>
      <c r="M82" s="87"/>
      <c r="N82" s="86"/>
    </row>
    <row r="83" customFormat="false" ht="15" hidden="false" customHeight="true" outlineLevel="0" collapsed="false">
      <c r="A83" s="76" t="n">
        <f aca="false">83-4</f>
        <v>79</v>
      </c>
      <c r="B83" s="77"/>
      <c r="C83" s="80"/>
      <c r="D83" s="79"/>
      <c r="E83" s="80"/>
      <c r="F83" s="80"/>
      <c r="G83" s="81"/>
      <c r="H83" s="81"/>
      <c r="I83" s="82" t="str">
        <f aca="false">IF(AND(H83=0,G83=0,H83=""),"",H83-G83)</f>
        <v/>
      </c>
      <c r="J83" s="80"/>
      <c r="K83" s="80"/>
      <c r="L83" s="80"/>
      <c r="M83" s="80"/>
      <c r="N83" s="79"/>
    </row>
    <row r="84" customFormat="false" ht="15" hidden="false" customHeight="true" outlineLevel="0" collapsed="false">
      <c r="A84" s="83" t="n">
        <f aca="false">84-4</f>
        <v>80</v>
      </c>
      <c r="B84" s="84"/>
      <c r="C84" s="87"/>
      <c r="D84" s="86"/>
      <c r="E84" s="87"/>
      <c r="F84" s="87"/>
      <c r="G84" s="88"/>
      <c r="H84" s="88"/>
      <c r="I84" s="89" t="str">
        <f aca="false">IF(AND(H84=0,G84=0,H84=""),"",H84-G84)</f>
        <v/>
      </c>
      <c r="J84" s="87"/>
      <c r="K84" s="87"/>
      <c r="L84" s="87"/>
      <c r="M84" s="87"/>
      <c r="N84" s="86"/>
    </row>
    <row r="85" customFormat="false" ht="15" hidden="false" customHeight="true" outlineLevel="0" collapsed="false">
      <c r="A85" s="76" t="n">
        <f aca="false">85-4</f>
        <v>81</v>
      </c>
      <c r="B85" s="77"/>
      <c r="C85" s="80"/>
      <c r="D85" s="79"/>
      <c r="E85" s="80"/>
      <c r="F85" s="80"/>
      <c r="G85" s="81"/>
      <c r="H85" s="81"/>
      <c r="I85" s="82" t="str">
        <f aca="false">IF(AND(H85=0,G85=0,H85=""),"",H85-G85)</f>
        <v/>
      </c>
      <c r="J85" s="80"/>
      <c r="K85" s="80"/>
      <c r="L85" s="80"/>
      <c r="M85" s="80"/>
      <c r="N85" s="79"/>
    </row>
    <row r="86" customFormat="false" ht="15" hidden="false" customHeight="true" outlineLevel="0" collapsed="false">
      <c r="A86" s="83" t="n">
        <f aca="false">86-4</f>
        <v>82</v>
      </c>
      <c r="B86" s="84"/>
      <c r="C86" s="87"/>
      <c r="D86" s="86"/>
      <c r="E86" s="87"/>
      <c r="F86" s="87"/>
      <c r="G86" s="88"/>
      <c r="H86" s="88"/>
      <c r="I86" s="89" t="str">
        <f aca="false">IF(AND(H86=0,G86=0,H86=""),"",H86-G86)</f>
        <v/>
      </c>
      <c r="J86" s="87"/>
      <c r="K86" s="87"/>
      <c r="L86" s="87"/>
      <c r="M86" s="87"/>
      <c r="N86" s="86"/>
    </row>
    <row r="87" customFormat="false" ht="15" hidden="false" customHeight="true" outlineLevel="0" collapsed="false">
      <c r="A87" s="76" t="n">
        <f aca="false">87-4</f>
        <v>83</v>
      </c>
      <c r="B87" s="77"/>
      <c r="C87" s="80"/>
      <c r="D87" s="79"/>
      <c r="E87" s="80"/>
      <c r="F87" s="80"/>
      <c r="G87" s="81"/>
      <c r="H87" s="81"/>
      <c r="I87" s="82" t="str">
        <f aca="false">IF(AND(H87=0,G87=0,H87=""),"",H87-G87)</f>
        <v/>
      </c>
      <c r="J87" s="80"/>
      <c r="K87" s="80"/>
      <c r="L87" s="80"/>
      <c r="M87" s="80"/>
      <c r="N87" s="79"/>
    </row>
    <row r="88" customFormat="false" ht="15" hidden="false" customHeight="true" outlineLevel="0" collapsed="false">
      <c r="A88" s="83" t="n">
        <f aca="false">88-4</f>
        <v>84</v>
      </c>
      <c r="B88" s="84"/>
      <c r="C88" s="87"/>
      <c r="D88" s="86"/>
      <c r="E88" s="87"/>
      <c r="F88" s="87"/>
      <c r="G88" s="88"/>
      <c r="H88" s="88"/>
      <c r="I88" s="89" t="str">
        <f aca="false">IF(AND(H88=0,G88=0,H88=""),"",H88-G88)</f>
        <v/>
      </c>
      <c r="J88" s="87"/>
      <c r="K88" s="87"/>
      <c r="L88" s="87"/>
      <c r="M88" s="87"/>
      <c r="N88" s="86"/>
    </row>
    <row r="89" customFormat="false" ht="15" hidden="false" customHeight="true" outlineLevel="0" collapsed="false">
      <c r="A89" s="76" t="n">
        <f aca="false">89-4</f>
        <v>85</v>
      </c>
      <c r="B89" s="77"/>
      <c r="C89" s="80"/>
      <c r="D89" s="79"/>
      <c r="E89" s="80"/>
      <c r="F89" s="80"/>
      <c r="G89" s="81"/>
      <c r="H89" s="81"/>
      <c r="I89" s="82" t="str">
        <f aca="false">IF(AND(H89=0,G89=0,H89=""),"",H89-G89)</f>
        <v/>
      </c>
      <c r="J89" s="80"/>
      <c r="K89" s="80"/>
      <c r="L89" s="80"/>
      <c r="M89" s="80"/>
      <c r="N89" s="79"/>
    </row>
    <row r="90" customFormat="false" ht="15" hidden="false" customHeight="true" outlineLevel="0" collapsed="false">
      <c r="A90" s="83" t="n">
        <f aca="false">90-4</f>
        <v>86</v>
      </c>
      <c r="B90" s="84"/>
      <c r="C90" s="87"/>
      <c r="D90" s="86"/>
      <c r="E90" s="87"/>
      <c r="F90" s="87"/>
      <c r="G90" s="88"/>
      <c r="H90" s="88"/>
      <c r="I90" s="89" t="str">
        <f aca="false">IF(AND(H90=0,G90=0,H90=""),"",H90-G90)</f>
        <v/>
      </c>
      <c r="J90" s="87"/>
      <c r="K90" s="87"/>
      <c r="L90" s="87"/>
      <c r="M90" s="87"/>
      <c r="N90" s="86"/>
    </row>
    <row r="91" customFormat="false" ht="15" hidden="false" customHeight="true" outlineLevel="0" collapsed="false">
      <c r="A91" s="76" t="n">
        <f aca="false">91-4</f>
        <v>87</v>
      </c>
      <c r="B91" s="77"/>
      <c r="C91" s="80"/>
      <c r="D91" s="79"/>
      <c r="E91" s="80"/>
      <c r="F91" s="80"/>
      <c r="G91" s="81"/>
      <c r="H91" s="81"/>
      <c r="I91" s="82" t="str">
        <f aca="false">IF(AND(H91=0,G91=0,H91=""),"",H91-G91)</f>
        <v/>
      </c>
      <c r="J91" s="80"/>
      <c r="K91" s="80"/>
      <c r="L91" s="80"/>
      <c r="M91" s="80"/>
      <c r="N91" s="79"/>
    </row>
    <row r="92" customFormat="false" ht="15" hidden="false" customHeight="true" outlineLevel="0" collapsed="false">
      <c r="A92" s="83" t="n">
        <f aca="false">92-4</f>
        <v>88</v>
      </c>
      <c r="B92" s="84"/>
      <c r="C92" s="87"/>
      <c r="D92" s="86"/>
      <c r="E92" s="87"/>
      <c r="F92" s="87"/>
      <c r="G92" s="88"/>
      <c r="H92" s="88"/>
      <c r="I92" s="89" t="str">
        <f aca="false">IF(AND(H92=0,G92=0,H92=""),"",H92-G92)</f>
        <v/>
      </c>
      <c r="J92" s="87"/>
      <c r="K92" s="87"/>
      <c r="L92" s="87"/>
      <c r="M92" s="87"/>
      <c r="N92" s="86"/>
    </row>
    <row r="93" customFormat="false" ht="15" hidden="false" customHeight="true" outlineLevel="0" collapsed="false">
      <c r="A93" s="76" t="n">
        <f aca="false">93-4</f>
        <v>89</v>
      </c>
      <c r="B93" s="77"/>
      <c r="C93" s="80"/>
      <c r="D93" s="79"/>
      <c r="E93" s="80"/>
      <c r="F93" s="80"/>
      <c r="G93" s="81"/>
      <c r="H93" s="81"/>
      <c r="I93" s="82" t="str">
        <f aca="false">IF(AND(H93=0,G93=0,H93=""),"",H93-G93)</f>
        <v/>
      </c>
      <c r="J93" s="80"/>
      <c r="K93" s="80"/>
      <c r="L93" s="80"/>
      <c r="M93" s="80"/>
      <c r="N93" s="79"/>
    </row>
    <row r="94" customFormat="false" ht="15" hidden="false" customHeight="true" outlineLevel="0" collapsed="false">
      <c r="A94" s="83" t="n">
        <f aca="false">94-4</f>
        <v>90</v>
      </c>
      <c r="B94" s="84"/>
      <c r="C94" s="87"/>
      <c r="D94" s="86"/>
      <c r="E94" s="87"/>
      <c r="F94" s="87"/>
      <c r="G94" s="88"/>
      <c r="H94" s="88"/>
      <c r="I94" s="89" t="str">
        <f aca="false">IF(AND(H94=0,G94=0,H94=""),"",H94-G94)</f>
        <v/>
      </c>
      <c r="J94" s="87"/>
      <c r="K94" s="87"/>
      <c r="L94" s="87"/>
      <c r="M94" s="87"/>
      <c r="N94" s="86"/>
    </row>
    <row r="95" customFormat="false" ht="15" hidden="false" customHeight="true" outlineLevel="0" collapsed="false">
      <c r="A95" s="76" t="n">
        <f aca="false">95-4</f>
        <v>91</v>
      </c>
      <c r="B95" s="77"/>
      <c r="C95" s="80"/>
      <c r="D95" s="79"/>
      <c r="E95" s="80"/>
      <c r="F95" s="80"/>
      <c r="G95" s="81"/>
      <c r="H95" s="81"/>
      <c r="I95" s="82" t="str">
        <f aca="false">IF(AND(H95=0,G95=0,H95=""),"",H95-G95)</f>
        <v/>
      </c>
      <c r="J95" s="80"/>
      <c r="K95" s="80"/>
      <c r="L95" s="80"/>
      <c r="M95" s="80"/>
      <c r="N95" s="79"/>
    </row>
    <row r="96" customFormat="false" ht="15" hidden="false" customHeight="true" outlineLevel="0" collapsed="false">
      <c r="A96" s="83" t="n">
        <f aca="false">96-4</f>
        <v>92</v>
      </c>
      <c r="B96" s="84"/>
      <c r="C96" s="87"/>
      <c r="D96" s="86"/>
      <c r="E96" s="87"/>
      <c r="F96" s="87"/>
      <c r="G96" s="88"/>
      <c r="H96" s="88"/>
      <c r="I96" s="89" t="str">
        <f aca="false">IF(AND(H96=0,G96=0,H96=""),"",H96-G96)</f>
        <v/>
      </c>
      <c r="J96" s="87"/>
      <c r="K96" s="87"/>
      <c r="L96" s="87"/>
      <c r="M96" s="87"/>
      <c r="N96" s="86"/>
    </row>
    <row r="97" customFormat="false" ht="15" hidden="false" customHeight="true" outlineLevel="0" collapsed="false">
      <c r="A97" s="76" t="n">
        <f aca="false">97-4</f>
        <v>93</v>
      </c>
      <c r="B97" s="77"/>
      <c r="C97" s="80"/>
      <c r="D97" s="79"/>
      <c r="E97" s="80"/>
      <c r="F97" s="80"/>
      <c r="G97" s="81"/>
      <c r="H97" s="81"/>
      <c r="I97" s="82" t="str">
        <f aca="false">IF(AND(H97=0,G97=0,H97=""),"",H97-G97)</f>
        <v/>
      </c>
      <c r="J97" s="80"/>
      <c r="K97" s="80"/>
      <c r="L97" s="80"/>
      <c r="M97" s="80"/>
      <c r="N97" s="79"/>
    </row>
    <row r="98" customFormat="false" ht="15" hidden="false" customHeight="true" outlineLevel="0" collapsed="false">
      <c r="A98" s="83" t="n">
        <f aca="false">98-4</f>
        <v>94</v>
      </c>
      <c r="B98" s="84"/>
      <c r="C98" s="87"/>
      <c r="D98" s="86"/>
      <c r="E98" s="87"/>
      <c r="F98" s="87"/>
      <c r="G98" s="88"/>
      <c r="H98" s="88"/>
      <c r="I98" s="89" t="str">
        <f aca="false">IF(AND(H98=0,G98=0,H98=""),"",H98-G98)</f>
        <v/>
      </c>
      <c r="J98" s="87"/>
      <c r="K98" s="87"/>
      <c r="L98" s="87"/>
      <c r="M98" s="87"/>
      <c r="N98" s="86"/>
    </row>
    <row r="99" customFormat="false" ht="15" hidden="false" customHeight="true" outlineLevel="0" collapsed="false">
      <c r="A99" s="76" t="n">
        <f aca="false">99-4</f>
        <v>95</v>
      </c>
      <c r="B99" s="77"/>
      <c r="C99" s="80"/>
      <c r="D99" s="79"/>
      <c r="E99" s="80"/>
      <c r="F99" s="80"/>
      <c r="G99" s="81"/>
      <c r="H99" s="81"/>
      <c r="I99" s="82" t="str">
        <f aca="false">IF(AND(H99=0,G99=0,H99=""),"",H99-G99)</f>
        <v/>
      </c>
      <c r="J99" s="80"/>
      <c r="K99" s="80"/>
      <c r="L99" s="80"/>
      <c r="M99" s="80"/>
      <c r="N99" s="79"/>
    </row>
    <row r="100" customFormat="false" ht="15" hidden="false" customHeight="true" outlineLevel="0" collapsed="false">
      <c r="A100" s="83" t="n">
        <f aca="false">100-4</f>
        <v>96</v>
      </c>
      <c r="B100" s="84"/>
      <c r="C100" s="87"/>
      <c r="D100" s="86"/>
      <c r="E100" s="87"/>
      <c r="F100" s="87"/>
      <c r="G100" s="88"/>
      <c r="H100" s="88"/>
      <c r="I100" s="89" t="str">
        <f aca="false">IF(AND(H100=0,G100=0,H100=""),"",H100-G100)</f>
        <v/>
      </c>
      <c r="J100" s="87"/>
      <c r="K100" s="87"/>
      <c r="L100" s="87"/>
      <c r="M100" s="87"/>
      <c r="N100" s="86"/>
    </row>
    <row r="101" customFormat="false" ht="15" hidden="false" customHeight="true" outlineLevel="0" collapsed="false">
      <c r="A101" s="76" t="n">
        <f aca="false">101-4</f>
        <v>97</v>
      </c>
      <c r="B101" s="77"/>
      <c r="C101" s="80"/>
      <c r="D101" s="79"/>
      <c r="E101" s="80"/>
      <c r="F101" s="80"/>
      <c r="G101" s="81"/>
      <c r="H101" s="81"/>
      <c r="I101" s="82" t="str">
        <f aca="false">IF(AND(H101=0,G101=0,H101=""),"",H101-G101)</f>
        <v/>
      </c>
      <c r="J101" s="80"/>
      <c r="K101" s="80"/>
      <c r="L101" s="80"/>
      <c r="M101" s="80"/>
      <c r="N101" s="79"/>
    </row>
    <row r="102" customFormat="false" ht="15" hidden="false" customHeight="true" outlineLevel="0" collapsed="false">
      <c r="A102" s="83" t="n">
        <f aca="false">102-4</f>
        <v>98</v>
      </c>
      <c r="B102" s="84"/>
      <c r="C102" s="87"/>
      <c r="D102" s="86"/>
      <c r="E102" s="87"/>
      <c r="F102" s="87"/>
      <c r="G102" s="88"/>
      <c r="H102" s="88"/>
      <c r="I102" s="89" t="str">
        <f aca="false">IF(AND(H102=0,G102=0,H102=""),"",H102-G102)</f>
        <v/>
      </c>
      <c r="J102" s="87"/>
      <c r="K102" s="87"/>
      <c r="L102" s="87"/>
      <c r="M102" s="87"/>
      <c r="N102" s="86"/>
    </row>
    <row r="103" customFormat="false" ht="15" hidden="false" customHeight="true" outlineLevel="0" collapsed="false">
      <c r="A103" s="76" t="n">
        <f aca="false">103-4</f>
        <v>99</v>
      </c>
      <c r="B103" s="77"/>
      <c r="C103" s="80"/>
      <c r="D103" s="79"/>
      <c r="E103" s="80"/>
      <c r="F103" s="80"/>
      <c r="G103" s="81"/>
      <c r="H103" s="81"/>
      <c r="I103" s="82" t="str">
        <f aca="false">IF(AND(H103=0,G103=0,H103=""),"",H103-G103)</f>
        <v/>
      </c>
      <c r="J103" s="80"/>
      <c r="K103" s="80"/>
      <c r="L103" s="80"/>
      <c r="M103" s="80"/>
      <c r="N103" s="79"/>
    </row>
    <row r="104" customFormat="false" ht="15" hidden="false" customHeight="true" outlineLevel="0" collapsed="false">
      <c r="A104" s="83" t="n">
        <f aca="false">104-4</f>
        <v>100</v>
      </c>
      <c r="B104" s="84"/>
      <c r="C104" s="87"/>
      <c r="D104" s="86"/>
      <c r="E104" s="87"/>
      <c r="F104" s="87"/>
      <c r="G104" s="88"/>
      <c r="H104" s="88"/>
      <c r="I104" s="89" t="str">
        <f aca="false">IF(AND(H104=0,G104=0,H104=""),"",H104-G104)</f>
        <v/>
      </c>
      <c r="J104" s="87"/>
      <c r="K104" s="87"/>
      <c r="L104" s="87"/>
      <c r="M104" s="87"/>
      <c r="N104" s="86"/>
    </row>
    <row r="105" customFormat="false" ht="15" hidden="false" customHeight="true" outlineLevel="0" collapsed="false">
      <c r="A105" s="76" t="n">
        <f aca="false">105-4</f>
        <v>101</v>
      </c>
      <c r="B105" s="77"/>
      <c r="C105" s="80"/>
      <c r="D105" s="79"/>
      <c r="E105" s="80"/>
      <c r="F105" s="80"/>
      <c r="G105" s="81"/>
      <c r="H105" s="81"/>
      <c r="I105" s="82" t="str">
        <f aca="false">IF(AND(H105=0,G105=0,H105=""),"",H105-G105)</f>
        <v/>
      </c>
      <c r="J105" s="80"/>
      <c r="K105" s="80"/>
      <c r="L105" s="80"/>
      <c r="M105" s="80"/>
      <c r="N105" s="79"/>
    </row>
    <row r="106" customFormat="false" ht="15" hidden="false" customHeight="true" outlineLevel="0" collapsed="false">
      <c r="A106" s="83" t="n">
        <f aca="false">106-4</f>
        <v>102</v>
      </c>
      <c r="B106" s="84"/>
      <c r="C106" s="87"/>
      <c r="D106" s="86"/>
      <c r="E106" s="87"/>
      <c r="F106" s="87"/>
      <c r="G106" s="88"/>
      <c r="H106" s="88"/>
      <c r="I106" s="89" t="str">
        <f aca="false">IF(AND(H106=0,G106=0,H106=""),"",H106-G106)</f>
        <v/>
      </c>
      <c r="J106" s="87"/>
      <c r="K106" s="87"/>
      <c r="L106" s="87"/>
      <c r="M106" s="87"/>
      <c r="N106" s="86"/>
    </row>
    <row r="107" customFormat="false" ht="15" hidden="false" customHeight="true" outlineLevel="0" collapsed="false">
      <c r="A107" s="76" t="n">
        <f aca="false">107-4</f>
        <v>103</v>
      </c>
      <c r="B107" s="77"/>
      <c r="C107" s="80"/>
      <c r="D107" s="79"/>
      <c r="E107" s="80"/>
      <c r="F107" s="80"/>
      <c r="G107" s="81"/>
      <c r="H107" s="81"/>
      <c r="I107" s="82" t="str">
        <f aca="false">IF(AND(H107=0,G107=0,H107=""),"",H107-G107)</f>
        <v/>
      </c>
      <c r="J107" s="80"/>
      <c r="K107" s="80"/>
      <c r="L107" s="80"/>
      <c r="M107" s="80"/>
      <c r="N107" s="79"/>
    </row>
    <row r="108" customFormat="false" ht="15" hidden="false" customHeight="true" outlineLevel="0" collapsed="false">
      <c r="A108" s="83" t="n">
        <f aca="false">108-4</f>
        <v>104</v>
      </c>
      <c r="B108" s="84"/>
      <c r="C108" s="87"/>
      <c r="D108" s="86"/>
      <c r="E108" s="87"/>
      <c r="F108" s="87"/>
      <c r="G108" s="88"/>
      <c r="H108" s="88"/>
      <c r="I108" s="89" t="str">
        <f aca="false">IF(AND(H108=0,G108=0,H108=""),"",H108-G108)</f>
        <v/>
      </c>
      <c r="J108" s="87"/>
      <c r="K108" s="87"/>
      <c r="L108" s="87"/>
      <c r="M108" s="87"/>
      <c r="N108" s="86"/>
    </row>
    <row r="109" customFormat="false" ht="15" hidden="false" customHeight="true" outlineLevel="0" collapsed="false">
      <c r="A109" s="76" t="n">
        <f aca="false">109-4</f>
        <v>105</v>
      </c>
      <c r="B109" s="77"/>
      <c r="C109" s="80"/>
      <c r="D109" s="79"/>
      <c r="E109" s="80"/>
      <c r="F109" s="80"/>
      <c r="G109" s="81"/>
      <c r="H109" s="81"/>
      <c r="I109" s="82" t="str">
        <f aca="false">IF(AND(H109=0,G109=0,H109=""),"",H109-G109)</f>
        <v/>
      </c>
      <c r="J109" s="80"/>
      <c r="K109" s="80"/>
      <c r="L109" s="80"/>
      <c r="M109" s="80"/>
      <c r="N109" s="79"/>
    </row>
    <row r="110" customFormat="false" ht="15" hidden="false" customHeight="true" outlineLevel="0" collapsed="false">
      <c r="A110" s="83" t="n">
        <f aca="false">110-4</f>
        <v>106</v>
      </c>
      <c r="B110" s="84"/>
      <c r="C110" s="87"/>
      <c r="D110" s="86"/>
      <c r="E110" s="87"/>
      <c r="F110" s="87"/>
      <c r="G110" s="88"/>
      <c r="H110" s="88"/>
      <c r="I110" s="89" t="str">
        <f aca="false">IF(AND(H110=0,G110=0,H110=""),"",H110-G110)</f>
        <v/>
      </c>
      <c r="J110" s="87"/>
      <c r="K110" s="87"/>
      <c r="L110" s="87"/>
      <c r="M110" s="87"/>
      <c r="N110" s="86"/>
    </row>
    <row r="111" customFormat="false" ht="15" hidden="false" customHeight="true" outlineLevel="0" collapsed="false">
      <c r="A111" s="76" t="n">
        <f aca="false">111-4</f>
        <v>107</v>
      </c>
      <c r="B111" s="77"/>
      <c r="C111" s="80"/>
      <c r="D111" s="79"/>
      <c r="E111" s="80"/>
      <c r="F111" s="80"/>
      <c r="G111" s="81"/>
      <c r="H111" s="81"/>
      <c r="I111" s="82" t="str">
        <f aca="false">IF(AND(H111=0,G111=0,H111=""),"",H111-G111)</f>
        <v/>
      </c>
      <c r="J111" s="80"/>
      <c r="K111" s="80"/>
      <c r="L111" s="80"/>
      <c r="M111" s="80"/>
      <c r="N111" s="79"/>
    </row>
    <row r="112" customFormat="false" ht="15" hidden="false" customHeight="true" outlineLevel="0" collapsed="false">
      <c r="A112" s="83" t="n">
        <f aca="false">112-4</f>
        <v>108</v>
      </c>
      <c r="B112" s="84"/>
      <c r="C112" s="87"/>
      <c r="D112" s="86"/>
      <c r="E112" s="87"/>
      <c r="F112" s="87"/>
      <c r="G112" s="88"/>
      <c r="H112" s="88"/>
      <c r="I112" s="89" t="str">
        <f aca="false">IF(AND(H112=0,G112=0,H112=""),"",H112-G112)</f>
        <v/>
      </c>
      <c r="J112" s="87"/>
      <c r="K112" s="87"/>
      <c r="L112" s="87"/>
      <c r="M112" s="87"/>
      <c r="N112" s="86"/>
    </row>
    <row r="113" customFormat="false" ht="15" hidden="false" customHeight="true" outlineLevel="0" collapsed="false">
      <c r="A113" s="76" t="n">
        <f aca="false">113-4</f>
        <v>109</v>
      </c>
      <c r="B113" s="77"/>
      <c r="C113" s="80"/>
      <c r="D113" s="79"/>
      <c r="E113" s="80"/>
      <c r="F113" s="80"/>
      <c r="G113" s="81"/>
      <c r="H113" s="81"/>
      <c r="I113" s="82" t="str">
        <f aca="false">IF(AND(H113=0,G113=0,H113=""),"",H113-G113)</f>
        <v/>
      </c>
      <c r="J113" s="80"/>
      <c r="K113" s="80"/>
      <c r="L113" s="80"/>
      <c r="M113" s="80"/>
      <c r="N113" s="79"/>
    </row>
    <row r="114" customFormat="false" ht="15" hidden="false" customHeight="true" outlineLevel="0" collapsed="false">
      <c r="A114" s="83" t="n">
        <f aca="false">114-4</f>
        <v>110</v>
      </c>
      <c r="B114" s="84"/>
      <c r="C114" s="87"/>
      <c r="D114" s="86"/>
      <c r="E114" s="87"/>
      <c r="F114" s="87"/>
      <c r="G114" s="88"/>
      <c r="H114" s="88"/>
      <c r="I114" s="89" t="str">
        <f aca="false">IF(AND(H114=0,G114=0,H114=""),"",H114-G114)</f>
        <v/>
      </c>
      <c r="J114" s="87"/>
      <c r="K114" s="87"/>
      <c r="L114" s="87"/>
      <c r="M114" s="87"/>
      <c r="N114" s="86"/>
    </row>
    <row r="115" customFormat="false" ht="15" hidden="false" customHeight="true" outlineLevel="0" collapsed="false">
      <c r="A115" s="76" t="n">
        <f aca="false">115-4</f>
        <v>111</v>
      </c>
      <c r="B115" s="77"/>
      <c r="C115" s="80"/>
      <c r="D115" s="79"/>
      <c r="E115" s="80"/>
      <c r="F115" s="80"/>
      <c r="G115" s="81"/>
      <c r="H115" s="81"/>
      <c r="I115" s="82" t="str">
        <f aca="false">IF(AND(H115=0,G115=0,H115=""),"",H115-G115)</f>
        <v/>
      </c>
      <c r="J115" s="80"/>
      <c r="K115" s="80"/>
      <c r="L115" s="80"/>
      <c r="M115" s="80"/>
      <c r="N115" s="79"/>
    </row>
    <row r="116" customFormat="false" ht="15" hidden="false" customHeight="true" outlineLevel="0" collapsed="false">
      <c r="A116" s="83" t="n">
        <f aca="false">116-4</f>
        <v>112</v>
      </c>
      <c r="B116" s="84"/>
      <c r="C116" s="87"/>
      <c r="D116" s="86"/>
      <c r="E116" s="87"/>
      <c r="F116" s="87"/>
      <c r="G116" s="88"/>
      <c r="H116" s="88"/>
      <c r="I116" s="89" t="str">
        <f aca="false">IF(AND(H116=0,G116=0,H116=""),"",H116-G116)</f>
        <v/>
      </c>
      <c r="J116" s="87"/>
      <c r="K116" s="87"/>
      <c r="L116" s="87"/>
      <c r="M116" s="87"/>
      <c r="N116" s="86"/>
    </row>
    <row r="117" customFormat="false" ht="15" hidden="false" customHeight="true" outlineLevel="0" collapsed="false">
      <c r="A117" s="76" t="n">
        <f aca="false">117-4</f>
        <v>113</v>
      </c>
      <c r="B117" s="77"/>
      <c r="C117" s="80"/>
      <c r="D117" s="79"/>
      <c r="E117" s="80"/>
      <c r="F117" s="80"/>
      <c r="G117" s="81"/>
      <c r="H117" s="81"/>
      <c r="I117" s="82" t="str">
        <f aca="false">IF(AND(H117=0,G117=0,H117=""),"",H117-G117)</f>
        <v/>
      </c>
      <c r="J117" s="80"/>
      <c r="K117" s="80"/>
      <c r="L117" s="80"/>
      <c r="M117" s="80"/>
      <c r="N117" s="79"/>
    </row>
    <row r="118" customFormat="false" ht="15" hidden="false" customHeight="true" outlineLevel="0" collapsed="false">
      <c r="A118" s="83" t="n">
        <f aca="false">118-4</f>
        <v>114</v>
      </c>
      <c r="B118" s="84"/>
      <c r="C118" s="87"/>
      <c r="D118" s="86"/>
      <c r="E118" s="87"/>
      <c r="F118" s="87"/>
      <c r="G118" s="88"/>
      <c r="H118" s="88"/>
      <c r="I118" s="89" t="str">
        <f aca="false">IF(AND(H118=0,G118=0,H118=""),"",H118-G118)</f>
        <v/>
      </c>
      <c r="J118" s="87"/>
      <c r="K118" s="87"/>
      <c r="L118" s="87"/>
      <c r="M118" s="87"/>
      <c r="N118" s="86"/>
    </row>
    <row r="119" customFormat="false" ht="15" hidden="false" customHeight="true" outlineLevel="0" collapsed="false">
      <c r="A119" s="76" t="n">
        <f aca="false">119-4</f>
        <v>115</v>
      </c>
      <c r="B119" s="77"/>
      <c r="C119" s="80"/>
      <c r="D119" s="79"/>
      <c r="E119" s="80"/>
      <c r="F119" s="80"/>
      <c r="G119" s="81"/>
      <c r="H119" s="81"/>
      <c r="I119" s="82" t="str">
        <f aca="false">IF(AND(H119=0,G119=0,H119=""),"",H119-G119)</f>
        <v/>
      </c>
      <c r="J119" s="80"/>
      <c r="K119" s="80"/>
      <c r="L119" s="80"/>
      <c r="M119" s="80"/>
      <c r="N119" s="79"/>
    </row>
    <row r="120" customFormat="false" ht="15" hidden="false" customHeight="true" outlineLevel="0" collapsed="false">
      <c r="A120" s="83" t="n">
        <f aca="false">120-4</f>
        <v>116</v>
      </c>
      <c r="B120" s="84"/>
      <c r="C120" s="87"/>
      <c r="D120" s="86"/>
      <c r="E120" s="87"/>
      <c r="F120" s="87"/>
      <c r="G120" s="88"/>
      <c r="H120" s="88"/>
      <c r="I120" s="89" t="str">
        <f aca="false">IF(AND(H120=0,G120=0,H120=""),"",H120-G120)</f>
        <v/>
      </c>
      <c r="J120" s="87"/>
      <c r="K120" s="87"/>
      <c r="L120" s="87"/>
      <c r="M120" s="87"/>
      <c r="N120" s="86"/>
    </row>
    <row r="121" customFormat="false" ht="15" hidden="false" customHeight="true" outlineLevel="0" collapsed="false">
      <c r="A121" s="76" t="n">
        <f aca="false">121-4</f>
        <v>117</v>
      </c>
      <c r="B121" s="77"/>
      <c r="C121" s="80"/>
      <c r="D121" s="79"/>
      <c r="E121" s="80"/>
      <c r="F121" s="80"/>
      <c r="G121" s="81"/>
      <c r="H121" s="81"/>
      <c r="I121" s="82" t="str">
        <f aca="false">IF(AND(H121=0,G121=0,H121=""),"",H121-G121)</f>
        <v/>
      </c>
      <c r="J121" s="80"/>
      <c r="K121" s="80"/>
      <c r="L121" s="80"/>
      <c r="M121" s="80"/>
      <c r="N121" s="79"/>
    </row>
    <row r="122" customFormat="false" ht="15" hidden="false" customHeight="true" outlineLevel="0" collapsed="false">
      <c r="A122" s="83" t="n">
        <f aca="false">122-4</f>
        <v>118</v>
      </c>
      <c r="B122" s="84"/>
      <c r="C122" s="87"/>
      <c r="D122" s="86"/>
      <c r="E122" s="87"/>
      <c r="F122" s="87"/>
      <c r="G122" s="88"/>
      <c r="H122" s="88"/>
      <c r="I122" s="89" t="str">
        <f aca="false">IF(AND(H122=0,G122=0,H122=""),"",H122-G122)</f>
        <v/>
      </c>
      <c r="J122" s="87"/>
      <c r="K122" s="87"/>
      <c r="L122" s="87"/>
      <c r="M122" s="87"/>
      <c r="N122" s="86"/>
    </row>
    <row r="123" customFormat="false" ht="15" hidden="false" customHeight="true" outlineLevel="0" collapsed="false">
      <c r="A123" s="76" t="n">
        <f aca="false">123-4</f>
        <v>119</v>
      </c>
      <c r="B123" s="77"/>
      <c r="C123" s="80"/>
      <c r="D123" s="79"/>
      <c r="E123" s="80"/>
      <c r="F123" s="80"/>
      <c r="G123" s="81"/>
      <c r="H123" s="81"/>
      <c r="I123" s="82" t="str">
        <f aca="false">IF(AND(H123=0,G123=0,H123=""),"",H123-G123)</f>
        <v/>
      </c>
      <c r="J123" s="80"/>
      <c r="K123" s="80"/>
      <c r="L123" s="80"/>
      <c r="M123" s="80"/>
      <c r="N123" s="79"/>
    </row>
    <row r="124" customFormat="false" ht="15" hidden="false" customHeight="true" outlineLevel="0" collapsed="false">
      <c r="A124" s="83" t="n">
        <f aca="false">124-4</f>
        <v>120</v>
      </c>
      <c r="B124" s="84"/>
      <c r="C124" s="87"/>
      <c r="D124" s="86"/>
      <c r="E124" s="87"/>
      <c r="F124" s="87"/>
      <c r="G124" s="88"/>
      <c r="H124" s="88"/>
      <c r="I124" s="89" t="str">
        <f aca="false">IF(AND(H124=0,G124=0,H124=""),"",H124-G124)</f>
        <v/>
      </c>
      <c r="J124" s="87"/>
      <c r="K124" s="87"/>
      <c r="L124" s="87"/>
      <c r="M124" s="87"/>
      <c r="N124" s="86"/>
    </row>
    <row r="125" customFormat="false" ht="15" hidden="false" customHeight="true" outlineLevel="0" collapsed="false">
      <c r="A125" s="76" t="n">
        <f aca="false">125-4</f>
        <v>121</v>
      </c>
      <c r="B125" s="77"/>
      <c r="C125" s="80"/>
      <c r="D125" s="79"/>
      <c r="E125" s="80"/>
      <c r="F125" s="80"/>
      <c r="G125" s="81"/>
      <c r="H125" s="81"/>
      <c r="I125" s="82" t="str">
        <f aca="false">IF(AND(H125=0,G125=0,H125=""),"",H125-G125)</f>
        <v/>
      </c>
      <c r="J125" s="80"/>
      <c r="K125" s="80"/>
      <c r="L125" s="80"/>
      <c r="M125" s="80"/>
      <c r="N125" s="79"/>
    </row>
    <row r="126" customFormat="false" ht="15" hidden="false" customHeight="true" outlineLevel="0" collapsed="false">
      <c r="A126" s="83" t="n">
        <f aca="false">126-4</f>
        <v>122</v>
      </c>
      <c r="B126" s="84"/>
      <c r="C126" s="87"/>
      <c r="D126" s="86"/>
      <c r="E126" s="87"/>
      <c r="F126" s="87"/>
      <c r="G126" s="88"/>
      <c r="H126" s="88"/>
      <c r="I126" s="89" t="str">
        <f aca="false">IF(AND(H126=0,G126=0,H126=""),"",H126-G126)</f>
        <v/>
      </c>
      <c r="J126" s="87"/>
      <c r="K126" s="87"/>
      <c r="L126" s="87"/>
      <c r="M126" s="87"/>
      <c r="N126" s="86"/>
    </row>
    <row r="127" customFormat="false" ht="15" hidden="false" customHeight="true" outlineLevel="0" collapsed="false">
      <c r="A127" s="76" t="n">
        <f aca="false">127-4</f>
        <v>123</v>
      </c>
      <c r="B127" s="77"/>
      <c r="C127" s="80"/>
      <c r="D127" s="79"/>
      <c r="E127" s="80"/>
      <c r="F127" s="80"/>
      <c r="G127" s="81"/>
      <c r="H127" s="81"/>
      <c r="I127" s="82" t="str">
        <f aca="false">IF(AND(H127=0,G127=0,H127=""),"",H127-G127)</f>
        <v/>
      </c>
      <c r="J127" s="80"/>
      <c r="K127" s="80"/>
      <c r="L127" s="80"/>
      <c r="M127" s="80"/>
      <c r="N127" s="79"/>
    </row>
    <row r="128" customFormat="false" ht="15" hidden="false" customHeight="true" outlineLevel="0" collapsed="false">
      <c r="A128" s="83" t="n">
        <f aca="false">128-4</f>
        <v>124</v>
      </c>
      <c r="B128" s="84"/>
      <c r="C128" s="87"/>
      <c r="D128" s="86"/>
      <c r="E128" s="87"/>
      <c r="F128" s="87"/>
      <c r="G128" s="88"/>
      <c r="H128" s="88"/>
      <c r="I128" s="89" t="str">
        <f aca="false">IF(AND(H128=0,G128=0,H128=""),"",H128-G128)</f>
        <v/>
      </c>
      <c r="J128" s="87"/>
      <c r="K128" s="87"/>
      <c r="L128" s="87"/>
      <c r="M128" s="87"/>
      <c r="N128" s="86"/>
    </row>
    <row r="129" customFormat="false" ht="15" hidden="false" customHeight="true" outlineLevel="0" collapsed="false">
      <c r="A129" s="76" t="n">
        <f aca="false">129-4</f>
        <v>125</v>
      </c>
      <c r="B129" s="77"/>
      <c r="C129" s="80"/>
      <c r="D129" s="79"/>
      <c r="E129" s="80"/>
      <c r="F129" s="80"/>
      <c r="G129" s="81"/>
      <c r="H129" s="81"/>
      <c r="I129" s="82" t="str">
        <f aca="false">IF(AND(H129=0,G129=0,H129=""),"",H129-G129)</f>
        <v/>
      </c>
      <c r="J129" s="80"/>
      <c r="K129" s="80"/>
      <c r="L129" s="80"/>
      <c r="M129" s="80"/>
      <c r="N129" s="79"/>
    </row>
    <row r="130" customFormat="false" ht="15" hidden="false" customHeight="true" outlineLevel="0" collapsed="false">
      <c r="A130" s="83" t="n">
        <f aca="false">130-4</f>
        <v>126</v>
      </c>
      <c r="B130" s="84"/>
      <c r="C130" s="87"/>
      <c r="D130" s="86"/>
      <c r="E130" s="87"/>
      <c r="F130" s="87"/>
      <c r="G130" s="88"/>
      <c r="H130" s="88"/>
      <c r="I130" s="89" t="str">
        <f aca="false">IF(AND(H130=0,G130=0,H130=""),"",H130-G130)</f>
        <v/>
      </c>
      <c r="J130" s="87"/>
      <c r="K130" s="87"/>
      <c r="L130" s="87"/>
      <c r="M130" s="87"/>
      <c r="N130" s="86"/>
    </row>
    <row r="131" customFormat="false" ht="15" hidden="false" customHeight="true" outlineLevel="0" collapsed="false">
      <c r="A131" s="76" t="n">
        <f aca="false">131-4</f>
        <v>127</v>
      </c>
      <c r="B131" s="77"/>
      <c r="C131" s="80"/>
      <c r="D131" s="79"/>
      <c r="E131" s="80"/>
      <c r="F131" s="80"/>
      <c r="G131" s="81"/>
      <c r="H131" s="81"/>
      <c r="I131" s="82" t="str">
        <f aca="false">IF(AND(H131=0,G131=0,H131=""),"",H131-G131)</f>
        <v/>
      </c>
      <c r="J131" s="80"/>
      <c r="K131" s="80"/>
      <c r="L131" s="80"/>
      <c r="M131" s="80"/>
      <c r="N131" s="79"/>
    </row>
    <row r="132" customFormat="false" ht="15" hidden="false" customHeight="true" outlineLevel="0" collapsed="false">
      <c r="A132" s="83" t="n">
        <f aca="false">132-4</f>
        <v>128</v>
      </c>
      <c r="B132" s="84"/>
      <c r="C132" s="87"/>
      <c r="D132" s="86"/>
      <c r="E132" s="87"/>
      <c r="F132" s="87"/>
      <c r="G132" s="88"/>
      <c r="H132" s="88"/>
      <c r="I132" s="89" t="str">
        <f aca="false">IF(AND(H132=0,G132=0,H132=""),"",H132-G132)</f>
        <v/>
      </c>
      <c r="J132" s="87"/>
      <c r="K132" s="87"/>
      <c r="L132" s="87"/>
      <c r="M132" s="87"/>
      <c r="N132" s="86"/>
    </row>
    <row r="133" customFormat="false" ht="15" hidden="false" customHeight="true" outlineLevel="0" collapsed="false">
      <c r="A133" s="76" t="n">
        <f aca="false">133-4</f>
        <v>129</v>
      </c>
      <c r="B133" s="77"/>
      <c r="C133" s="80"/>
      <c r="D133" s="79"/>
      <c r="E133" s="80"/>
      <c r="F133" s="80"/>
      <c r="G133" s="81"/>
      <c r="H133" s="81"/>
      <c r="I133" s="82" t="str">
        <f aca="false">IF(AND(H133=0,G133=0,H133=""),"",H133-G133)</f>
        <v/>
      </c>
      <c r="J133" s="80"/>
      <c r="K133" s="80"/>
      <c r="L133" s="80"/>
      <c r="M133" s="80"/>
      <c r="N133" s="79"/>
    </row>
    <row r="134" customFormat="false" ht="15" hidden="false" customHeight="true" outlineLevel="0" collapsed="false">
      <c r="A134" s="83" t="n">
        <f aca="false">134-4</f>
        <v>130</v>
      </c>
      <c r="B134" s="84"/>
      <c r="C134" s="87"/>
      <c r="D134" s="86"/>
      <c r="E134" s="87"/>
      <c r="F134" s="87"/>
      <c r="G134" s="88"/>
      <c r="H134" s="88"/>
      <c r="I134" s="89" t="str">
        <f aca="false">IF(AND(H134=0,G134=0,H134=""),"",H134-G134)</f>
        <v/>
      </c>
      <c r="J134" s="87"/>
      <c r="K134" s="87"/>
      <c r="L134" s="87"/>
      <c r="M134" s="87"/>
      <c r="N134" s="86"/>
    </row>
    <row r="135" customFormat="false" ht="15" hidden="false" customHeight="true" outlineLevel="0" collapsed="false">
      <c r="A135" s="76" t="n">
        <f aca="false">135-4</f>
        <v>131</v>
      </c>
      <c r="B135" s="77"/>
      <c r="C135" s="80"/>
      <c r="D135" s="79"/>
      <c r="E135" s="80"/>
      <c r="F135" s="80"/>
      <c r="G135" s="81"/>
      <c r="H135" s="81"/>
      <c r="I135" s="82" t="str">
        <f aca="false">IF(AND(H135=0,G135=0,H135=""),"",H135-G135)</f>
        <v/>
      </c>
      <c r="J135" s="80"/>
      <c r="K135" s="80"/>
      <c r="L135" s="80"/>
      <c r="M135" s="80"/>
      <c r="N135" s="79"/>
    </row>
    <row r="136" customFormat="false" ht="15" hidden="false" customHeight="true" outlineLevel="0" collapsed="false">
      <c r="A136" s="83" t="n">
        <f aca="false">136-4</f>
        <v>132</v>
      </c>
      <c r="B136" s="84"/>
      <c r="C136" s="87"/>
      <c r="D136" s="86"/>
      <c r="E136" s="87"/>
      <c r="F136" s="87"/>
      <c r="G136" s="88"/>
      <c r="H136" s="88"/>
      <c r="I136" s="89" t="str">
        <f aca="false">IF(AND(H136=0,G136=0,H136=""),"",H136-G136)</f>
        <v/>
      </c>
      <c r="J136" s="87"/>
      <c r="K136" s="87"/>
      <c r="L136" s="87"/>
      <c r="M136" s="87"/>
      <c r="N136" s="86"/>
    </row>
    <row r="137" customFormat="false" ht="15" hidden="false" customHeight="true" outlineLevel="0" collapsed="false">
      <c r="A137" s="76" t="n">
        <f aca="false">137-4</f>
        <v>133</v>
      </c>
      <c r="B137" s="77"/>
      <c r="C137" s="80"/>
      <c r="D137" s="79"/>
      <c r="E137" s="80"/>
      <c r="F137" s="80"/>
      <c r="G137" s="81"/>
      <c r="H137" s="81"/>
      <c r="I137" s="82" t="str">
        <f aca="false">IF(AND(H137=0,G137=0,H137=""),"",H137-G137)</f>
        <v/>
      </c>
      <c r="J137" s="80"/>
      <c r="K137" s="80"/>
      <c r="L137" s="80"/>
      <c r="M137" s="80"/>
      <c r="N137" s="79"/>
    </row>
    <row r="138" customFormat="false" ht="15" hidden="false" customHeight="true" outlineLevel="0" collapsed="false">
      <c r="A138" s="83" t="n">
        <f aca="false">138-4</f>
        <v>134</v>
      </c>
      <c r="B138" s="84"/>
      <c r="C138" s="87"/>
      <c r="D138" s="86"/>
      <c r="E138" s="87"/>
      <c r="F138" s="87"/>
      <c r="G138" s="88"/>
      <c r="H138" s="88"/>
      <c r="I138" s="89" t="str">
        <f aca="false">IF(AND(H138=0,G138=0,H138=""),"",H138-G138)</f>
        <v/>
      </c>
      <c r="J138" s="87"/>
      <c r="K138" s="87"/>
      <c r="L138" s="87"/>
      <c r="M138" s="87"/>
      <c r="N138" s="86"/>
    </row>
    <row r="139" customFormat="false" ht="15" hidden="false" customHeight="true" outlineLevel="0" collapsed="false">
      <c r="A139" s="76" t="n">
        <f aca="false">139-4</f>
        <v>135</v>
      </c>
      <c r="B139" s="77"/>
      <c r="C139" s="80"/>
      <c r="D139" s="79"/>
      <c r="E139" s="80"/>
      <c r="F139" s="80"/>
      <c r="G139" s="81"/>
      <c r="H139" s="81"/>
      <c r="I139" s="82" t="str">
        <f aca="false">IF(AND(H139=0,G139=0,H139=""),"",H139-G139)</f>
        <v/>
      </c>
      <c r="J139" s="80"/>
      <c r="K139" s="80"/>
      <c r="L139" s="80"/>
      <c r="M139" s="80"/>
      <c r="N139" s="79"/>
    </row>
    <row r="140" customFormat="false" ht="15" hidden="false" customHeight="true" outlineLevel="0" collapsed="false">
      <c r="A140" s="83" t="n">
        <f aca="false">140-4</f>
        <v>136</v>
      </c>
      <c r="B140" s="84"/>
      <c r="C140" s="87"/>
      <c r="D140" s="86"/>
      <c r="E140" s="87"/>
      <c r="F140" s="87"/>
      <c r="G140" s="88"/>
      <c r="H140" s="88"/>
      <c r="I140" s="89" t="str">
        <f aca="false">IF(AND(H140=0,G140=0,H140=""),"",H140-G140)</f>
        <v/>
      </c>
      <c r="J140" s="87"/>
      <c r="K140" s="87"/>
      <c r="L140" s="87"/>
      <c r="M140" s="87"/>
      <c r="N140" s="86"/>
    </row>
    <row r="141" customFormat="false" ht="15" hidden="false" customHeight="true" outlineLevel="0" collapsed="false">
      <c r="A141" s="76" t="n">
        <f aca="false">141-4</f>
        <v>137</v>
      </c>
      <c r="B141" s="77"/>
      <c r="C141" s="80"/>
      <c r="D141" s="79"/>
      <c r="E141" s="80"/>
      <c r="F141" s="80"/>
      <c r="G141" s="81"/>
      <c r="H141" s="81"/>
      <c r="I141" s="82" t="str">
        <f aca="false">IF(AND(H141=0,G141=0,H141=""),"",H141-G141)</f>
        <v/>
      </c>
      <c r="J141" s="80"/>
      <c r="K141" s="80"/>
      <c r="L141" s="80"/>
      <c r="M141" s="80"/>
      <c r="N141" s="79"/>
    </row>
    <row r="142" customFormat="false" ht="15" hidden="false" customHeight="true" outlineLevel="0" collapsed="false">
      <c r="A142" s="83" t="n">
        <f aca="false">142-4</f>
        <v>138</v>
      </c>
      <c r="B142" s="84"/>
      <c r="C142" s="87"/>
      <c r="D142" s="86"/>
      <c r="E142" s="87"/>
      <c r="F142" s="87"/>
      <c r="G142" s="88"/>
      <c r="H142" s="88"/>
      <c r="I142" s="89" t="str">
        <f aca="false">IF(AND(H142=0,G142=0,H142=""),"",H142-G142)</f>
        <v/>
      </c>
      <c r="J142" s="87"/>
      <c r="K142" s="87"/>
      <c r="L142" s="87"/>
      <c r="M142" s="87"/>
      <c r="N142" s="86"/>
    </row>
    <row r="143" customFormat="false" ht="15" hidden="false" customHeight="true" outlineLevel="0" collapsed="false">
      <c r="A143" s="76" t="n">
        <f aca="false">143-4</f>
        <v>139</v>
      </c>
      <c r="B143" s="77"/>
      <c r="C143" s="80"/>
      <c r="D143" s="79"/>
      <c r="E143" s="80"/>
      <c r="F143" s="80"/>
      <c r="G143" s="81"/>
      <c r="H143" s="81"/>
      <c r="I143" s="82" t="str">
        <f aca="false">IF(AND(H143=0,G143=0,H143=""),"",H143-G143)</f>
        <v/>
      </c>
      <c r="J143" s="80"/>
      <c r="K143" s="80"/>
      <c r="L143" s="80"/>
      <c r="M143" s="80"/>
      <c r="N143" s="79"/>
    </row>
    <row r="144" customFormat="false" ht="15" hidden="false" customHeight="true" outlineLevel="0" collapsed="false">
      <c r="A144" s="83" t="n">
        <f aca="false">144-4</f>
        <v>140</v>
      </c>
      <c r="B144" s="84"/>
      <c r="C144" s="87"/>
      <c r="D144" s="86"/>
      <c r="E144" s="87"/>
      <c r="F144" s="87"/>
      <c r="G144" s="88"/>
      <c r="H144" s="88"/>
      <c r="I144" s="89" t="str">
        <f aca="false">IF(AND(H144=0,G144=0,H144=""),"",H144-G144)</f>
        <v/>
      </c>
      <c r="J144" s="87"/>
      <c r="K144" s="87"/>
      <c r="L144" s="87"/>
      <c r="M144" s="87"/>
      <c r="N144" s="86"/>
    </row>
    <row r="145" customFormat="false" ht="15" hidden="false" customHeight="true" outlineLevel="0" collapsed="false">
      <c r="A145" s="76" t="n">
        <f aca="false">145-4</f>
        <v>141</v>
      </c>
      <c r="B145" s="77"/>
      <c r="C145" s="80"/>
      <c r="D145" s="79"/>
      <c r="E145" s="80"/>
      <c r="F145" s="80"/>
      <c r="G145" s="81"/>
      <c r="H145" s="81"/>
      <c r="I145" s="82" t="str">
        <f aca="false">IF(AND(H145=0,G145=0,H145=""),"",H145-G145)</f>
        <v/>
      </c>
      <c r="J145" s="80"/>
      <c r="K145" s="80"/>
      <c r="L145" s="80"/>
      <c r="M145" s="80"/>
      <c r="N145" s="79"/>
    </row>
    <row r="146" customFormat="false" ht="15" hidden="false" customHeight="true" outlineLevel="0" collapsed="false">
      <c r="A146" s="83" t="n">
        <f aca="false">146-4</f>
        <v>142</v>
      </c>
      <c r="B146" s="84"/>
      <c r="C146" s="87"/>
      <c r="D146" s="86"/>
      <c r="E146" s="87"/>
      <c r="F146" s="87"/>
      <c r="G146" s="88"/>
      <c r="H146" s="88"/>
      <c r="I146" s="89" t="str">
        <f aca="false">IF(AND(H146=0,G146=0,H146=""),"",H146-G146)</f>
        <v/>
      </c>
      <c r="J146" s="87"/>
      <c r="K146" s="87"/>
      <c r="L146" s="87"/>
      <c r="M146" s="87"/>
      <c r="N146" s="86"/>
    </row>
    <row r="147" customFormat="false" ht="15" hidden="false" customHeight="true" outlineLevel="0" collapsed="false">
      <c r="A147" s="76" t="n">
        <f aca="false">147-4</f>
        <v>143</v>
      </c>
      <c r="B147" s="77"/>
      <c r="C147" s="80"/>
      <c r="D147" s="79"/>
      <c r="E147" s="80"/>
      <c r="F147" s="80"/>
      <c r="G147" s="81"/>
      <c r="H147" s="81"/>
      <c r="I147" s="82" t="str">
        <f aca="false">IF(AND(H147=0,G147=0,H147=""),"",H147-G147)</f>
        <v/>
      </c>
      <c r="J147" s="80"/>
      <c r="K147" s="80"/>
      <c r="L147" s="80"/>
      <c r="M147" s="80"/>
      <c r="N147" s="79"/>
    </row>
    <row r="148" customFormat="false" ht="15" hidden="false" customHeight="true" outlineLevel="0" collapsed="false">
      <c r="A148" s="83" t="n">
        <f aca="false">148-4</f>
        <v>144</v>
      </c>
      <c r="B148" s="84"/>
      <c r="C148" s="87"/>
      <c r="D148" s="86"/>
      <c r="E148" s="87"/>
      <c r="F148" s="87"/>
      <c r="G148" s="88"/>
      <c r="H148" s="88"/>
      <c r="I148" s="89" t="str">
        <f aca="false">IF(AND(H148=0,G148=0,H148=""),"",H148-G148)</f>
        <v/>
      </c>
      <c r="J148" s="87"/>
      <c r="K148" s="87"/>
      <c r="L148" s="87"/>
      <c r="M148" s="87"/>
      <c r="N148" s="86"/>
    </row>
    <row r="149" customFormat="false" ht="15" hidden="false" customHeight="true" outlineLevel="0" collapsed="false">
      <c r="A149" s="76" t="n">
        <f aca="false">149-4</f>
        <v>145</v>
      </c>
      <c r="B149" s="77"/>
      <c r="C149" s="80"/>
      <c r="D149" s="79"/>
      <c r="E149" s="80"/>
      <c r="F149" s="80"/>
      <c r="G149" s="81"/>
      <c r="H149" s="81"/>
      <c r="I149" s="82" t="str">
        <f aca="false">IF(AND(H149=0,G149=0,H149=""),"",H149-G149)</f>
        <v/>
      </c>
      <c r="J149" s="80"/>
      <c r="K149" s="80"/>
      <c r="L149" s="80"/>
      <c r="M149" s="80"/>
      <c r="N149" s="79"/>
    </row>
    <row r="150" customFormat="false" ht="15" hidden="false" customHeight="true" outlineLevel="0" collapsed="false">
      <c r="A150" s="83" t="n">
        <f aca="false">150-4</f>
        <v>146</v>
      </c>
      <c r="B150" s="84"/>
      <c r="C150" s="87"/>
      <c r="D150" s="86"/>
      <c r="E150" s="87"/>
      <c r="F150" s="87"/>
      <c r="G150" s="88"/>
      <c r="H150" s="88"/>
      <c r="I150" s="89" t="str">
        <f aca="false">IF(AND(H150=0,G150=0,H150=""),"",H150-G150)</f>
        <v/>
      </c>
      <c r="J150" s="87"/>
      <c r="K150" s="87"/>
      <c r="L150" s="87"/>
      <c r="M150" s="87"/>
      <c r="N150" s="86"/>
    </row>
    <row r="151" customFormat="false" ht="15" hidden="false" customHeight="true" outlineLevel="0" collapsed="false">
      <c r="A151" s="76" t="n">
        <f aca="false">151-4</f>
        <v>147</v>
      </c>
      <c r="B151" s="77"/>
      <c r="C151" s="80"/>
      <c r="D151" s="79"/>
      <c r="E151" s="80"/>
      <c r="F151" s="80"/>
      <c r="G151" s="81"/>
      <c r="H151" s="81"/>
      <c r="I151" s="82" t="str">
        <f aca="false">IF(AND(H151=0,G151=0,H151=""),"",H151-G151)</f>
        <v/>
      </c>
      <c r="J151" s="80"/>
      <c r="K151" s="80"/>
      <c r="L151" s="80"/>
      <c r="M151" s="80"/>
      <c r="N151" s="79"/>
    </row>
    <row r="152" customFormat="false" ht="15" hidden="false" customHeight="true" outlineLevel="0" collapsed="false">
      <c r="A152" s="83" t="n">
        <f aca="false">152-4</f>
        <v>148</v>
      </c>
      <c r="B152" s="84"/>
      <c r="C152" s="87"/>
      <c r="D152" s="86"/>
      <c r="E152" s="87"/>
      <c r="F152" s="87"/>
      <c r="G152" s="88"/>
      <c r="H152" s="88"/>
      <c r="I152" s="89" t="str">
        <f aca="false">IF(AND(H152=0,G152=0,H152=""),"",H152-G152)</f>
        <v/>
      </c>
      <c r="J152" s="87"/>
      <c r="K152" s="87"/>
      <c r="L152" s="87"/>
      <c r="M152" s="87"/>
      <c r="N152" s="86"/>
    </row>
    <row r="153" customFormat="false" ht="15" hidden="false" customHeight="true" outlineLevel="0" collapsed="false">
      <c r="A153" s="76" t="n">
        <f aca="false">153-4</f>
        <v>149</v>
      </c>
      <c r="B153" s="77"/>
      <c r="C153" s="80"/>
      <c r="D153" s="79"/>
      <c r="E153" s="80"/>
      <c r="F153" s="80"/>
      <c r="G153" s="81"/>
      <c r="H153" s="81"/>
      <c r="I153" s="82" t="str">
        <f aca="false">IF(AND(H153=0,G153=0,H153=""),"",H153-G153)</f>
        <v/>
      </c>
      <c r="J153" s="80"/>
      <c r="K153" s="80"/>
      <c r="L153" s="80"/>
      <c r="M153" s="80"/>
      <c r="N153" s="79"/>
    </row>
    <row r="154" customFormat="false" ht="15" hidden="false" customHeight="true" outlineLevel="0" collapsed="false">
      <c r="A154" s="83" t="n">
        <f aca="false">154-4</f>
        <v>150</v>
      </c>
      <c r="B154" s="84"/>
      <c r="C154" s="87"/>
      <c r="D154" s="86"/>
      <c r="E154" s="87"/>
      <c r="F154" s="87"/>
      <c r="G154" s="88"/>
      <c r="H154" s="88"/>
      <c r="I154" s="89" t="str">
        <f aca="false">IF(AND(H154=0,G154=0,H154=""),"",H154-G154)</f>
        <v/>
      </c>
      <c r="J154" s="87"/>
      <c r="K154" s="87"/>
      <c r="L154" s="87"/>
      <c r="M154" s="87"/>
      <c r="N154" s="86"/>
    </row>
    <row r="155" customFormat="false" ht="15" hidden="false" customHeight="true" outlineLevel="0" collapsed="false">
      <c r="A155" s="76" t="n">
        <f aca="false">155-4</f>
        <v>151</v>
      </c>
      <c r="B155" s="77"/>
      <c r="C155" s="80"/>
      <c r="D155" s="79"/>
      <c r="E155" s="80"/>
      <c r="F155" s="80"/>
      <c r="G155" s="81"/>
      <c r="H155" s="81"/>
      <c r="I155" s="82" t="str">
        <f aca="false">IF(AND(H155=0,G155=0,H155=""),"",H155-G155)</f>
        <v/>
      </c>
      <c r="J155" s="80"/>
      <c r="K155" s="80"/>
      <c r="L155" s="80"/>
      <c r="M155" s="80"/>
      <c r="N155" s="79"/>
    </row>
    <row r="156" customFormat="false" ht="15" hidden="false" customHeight="true" outlineLevel="0" collapsed="false">
      <c r="A156" s="83" t="n">
        <f aca="false">156-4</f>
        <v>152</v>
      </c>
      <c r="B156" s="84"/>
      <c r="C156" s="87"/>
      <c r="D156" s="86"/>
      <c r="E156" s="87"/>
      <c r="F156" s="87"/>
      <c r="G156" s="88"/>
      <c r="H156" s="88"/>
      <c r="I156" s="89" t="str">
        <f aca="false">IF(AND(H156=0,G156=0,H156=""),"",H156-G156)</f>
        <v/>
      </c>
      <c r="J156" s="87"/>
      <c r="K156" s="87"/>
      <c r="L156" s="87"/>
      <c r="M156" s="87"/>
      <c r="N156" s="86"/>
    </row>
    <row r="157" customFormat="false" ht="15" hidden="false" customHeight="true" outlineLevel="0" collapsed="false">
      <c r="A157" s="76" t="n">
        <f aca="false">157-4</f>
        <v>153</v>
      </c>
      <c r="B157" s="77"/>
      <c r="C157" s="80"/>
      <c r="D157" s="79"/>
      <c r="E157" s="80"/>
      <c r="F157" s="80"/>
      <c r="G157" s="81"/>
      <c r="H157" s="81"/>
      <c r="I157" s="82" t="str">
        <f aca="false">IF(AND(H157=0,G157=0,H157=""),"",H157-G157)</f>
        <v/>
      </c>
      <c r="J157" s="80"/>
      <c r="K157" s="80"/>
      <c r="L157" s="80"/>
      <c r="M157" s="80"/>
      <c r="N157" s="79"/>
    </row>
    <row r="158" customFormat="false" ht="15" hidden="false" customHeight="true" outlineLevel="0" collapsed="false">
      <c r="A158" s="83" t="n">
        <f aca="false">158-4</f>
        <v>154</v>
      </c>
      <c r="B158" s="84"/>
      <c r="C158" s="87"/>
      <c r="D158" s="86"/>
      <c r="E158" s="87"/>
      <c r="F158" s="87"/>
      <c r="G158" s="88"/>
      <c r="H158" s="88"/>
      <c r="I158" s="89" t="str">
        <f aca="false">IF(AND(H158=0,G158=0,H158=""),"",H158-G158)</f>
        <v/>
      </c>
      <c r="J158" s="87"/>
      <c r="K158" s="87"/>
      <c r="L158" s="87"/>
      <c r="M158" s="87"/>
      <c r="N158" s="86"/>
    </row>
    <row r="159" customFormat="false" ht="15" hidden="false" customHeight="true" outlineLevel="0" collapsed="false">
      <c r="A159" s="76" t="n">
        <f aca="false">159-4</f>
        <v>155</v>
      </c>
      <c r="B159" s="77"/>
      <c r="C159" s="80"/>
      <c r="D159" s="79"/>
      <c r="E159" s="80"/>
      <c r="F159" s="80"/>
      <c r="G159" s="81"/>
      <c r="H159" s="81"/>
      <c r="I159" s="82" t="str">
        <f aca="false">IF(AND(H159=0,G159=0,H159=""),"",H159-G159)</f>
        <v/>
      </c>
      <c r="J159" s="80"/>
      <c r="K159" s="80"/>
      <c r="L159" s="80"/>
      <c r="M159" s="80"/>
      <c r="N159" s="79"/>
    </row>
    <row r="160" customFormat="false" ht="15" hidden="false" customHeight="true" outlineLevel="0" collapsed="false">
      <c r="A160" s="83" t="n">
        <f aca="false">160-4</f>
        <v>156</v>
      </c>
      <c r="B160" s="84"/>
      <c r="C160" s="87"/>
      <c r="D160" s="86"/>
      <c r="E160" s="87"/>
      <c r="F160" s="87"/>
      <c r="G160" s="88"/>
      <c r="H160" s="88"/>
      <c r="I160" s="89" t="str">
        <f aca="false">IF(AND(H160=0,G160=0,H160=""),"",H160-G160)</f>
        <v/>
      </c>
      <c r="J160" s="87"/>
      <c r="K160" s="87"/>
      <c r="L160" s="87"/>
      <c r="M160" s="87"/>
      <c r="N160" s="86"/>
    </row>
    <row r="161" customFormat="false" ht="15" hidden="false" customHeight="true" outlineLevel="0" collapsed="false">
      <c r="A161" s="76" t="n">
        <f aca="false">161-4</f>
        <v>157</v>
      </c>
      <c r="B161" s="77"/>
      <c r="C161" s="80"/>
      <c r="D161" s="79"/>
      <c r="E161" s="80"/>
      <c r="F161" s="80"/>
      <c r="G161" s="81"/>
      <c r="H161" s="81"/>
      <c r="I161" s="82" t="str">
        <f aca="false">IF(AND(H161=0,G161=0,H161=""),"",H161-G161)</f>
        <v/>
      </c>
      <c r="J161" s="80"/>
      <c r="K161" s="80"/>
      <c r="L161" s="80"/>
      <c r="M161" s="80"/>
      <c r="N161" s="79"/>
    </row>
    <row r="162" customFormat="false" ht="15" hidden="false" customHeight="true" outlineLevel="0" collapsed="false">
      <c r="A162" s="83" t="n">
        <f aca="false">162-4</f>
        <v>158</v>
      </c>
      <c r="B162" s="84"/>
      <c r="C162" s="87"/>
      <c r="D162" s="86"/>
      <c r="E162" s="87"/>
      <c r="F162" s="87"/>
      <c r="G162" s="88"/>
      <c r="H162" s="88"/>
      <c r="I162" s="89" t="str">
        <f aca="false">IF(AND(H162=0,G162=0,H162=""),"",H162-G162)</f>
        <v/>
      </c>
      <c r="J162" s="87"/>
      <c r="K162" s="87"/>
      <c r="L162" s="87"/>
      <c r="M162" s="87"/>
      <c r="N162" s="86"/>
    </row>
    <row r="163" customFormat="false" ht="15" hidden="false" customHeight="true" outlineLevel="0" collapsed="false">
      <c r="A163" s="76" t="n">
        <f aca="false">163-4</f>
        <v>159</v>
      </c>
      <c r="B163" s="77"/>
      <c r="C163" s="80"/>
      <c r="D163" s="79"/>
      <c r="E163" s="80"/>
      <c r="F163" s="80"/>
      <c r="G163" s="81"/>
      <c r="H163" s="81"/>
      <c r="I163" s="82" t="str">
        <f aca="false">IF(AND(H163=0,G163=0,H163=""),"",H163-G163)</f>
        <v/>
      </c>
      <c r="J163" s="80"/>
      <c r="K163" s="80"/>
      <c r="L163" s="80"/>
      <c r="M163" s="80"/>
      <c r="N163" s="79"/>
    </row>
    <row r="164" customFormat="false" ht="15" hidden="false" customHeight="true" outlineLevel="0" collapsed="false">
      <c r="A164" s="83" t="n">
        <f aca="false">164-4</f>
        <v>160</v>
      </c>
      <c r="B164" s="84"/>
      <c r="C164" s="87"/>
      <c r="D164" s="86"/>
      <c r="E164" s="87"/>
      <c r="F164" s="87"/>
      <c r="G164" s="88"/>
      <c r="H164" s="88"/>
      <c r="I164" s="89" t="str">
        <f aca="false">IF(AND(H164=0,G164=0,H164=""),"",H164-G164)</f>
        <v/>
      </c>
      <c r="J164" s="87"/>
      <c r="K164" s="87"/>
      <c r="L164" s="87"/>
      <c r="M164" s="87"/>
      <c r="N164" s="86"/>
    </row>
    <row r="165" customFormat="false" ht="15" hidden="false" customHeight="true" outlineLevel="0" collapsed="false">
      <c r="A165" s="76" t="n">
        <f aca="false">165-4</f>
        <v>161</v>
      </c>
      <c r="B165" s="77"/>
      <c r="C165" s="80"/>
      <c r="D165" s="79"/>
      <c r="E165" s="80"/>
      <c r="F165" s="80"/>
      <c r="G165" s="81"/>
      <c r="H165" s="81"/>
      <c r="I165" s="82" t="str">
        <f aca="false">IF(AND(H165=0,G165=0,H165=""),"",H165-G165)</f>
        <v/>
      </c>
      <c r="J165" s="80"/>
      <c r="K165" s="80"/>
      <c r="L165" s="80"/>
      <c r="M165" s="80"/>
      <c r="N165" s="79"/>
    </row>
    <row r="166" customFormat="false" ht="15" hidden="false" customHeight="true" outlineLevel="0" collapsed="false">
      <c r="A166" s="83" t="n">
        <f aca="false">166-4</f>
        <v>162</v>
      </c>
      <c r="B166" s="84"/>
      <c r="C166" s="87"/>
      <c r="D166" s="86"/>
      <c r="E166" s="87"/>
      <c r="F166" s="87"/>
      <c r="G166" s="88"/>
      <c r="H166" s="88"/>
      <c r="I166" s="89" t="str">
        <f aca="false">IF(AND(H166=0,G166=0,H166=""),"",H166-G166)</f>
        <v/>
      </c>
      <c r="J166" s="87"/>
      <c r="K166" s="87"/>
      <c r="L166" s="87"/>
      <c r="M166" s="87"/>
      <c r="N166" s="86"/>
    </row>
    <row r="167" customFormat="false" ht="15" hidden="false" customHeight="true" outlineLevel="0" collapsed="false">
      <c r="A167" s="76" t="n">
        <f aca="false">167-4</f>
        <v>163</v>
      </c>
      <c r="B167" s="77"/>
      <c r="C167" s="80"/>
      <c r="D167" s="79"/>
      <c r="E167" s="80"/>
      <c r="F167" s="80"/>
      <c r="G167" s="81"/>
      <c r="H167" s="81"/>
      <c r="I167" s="82" t="str">
        <f aca="false">IF(AND(H167=0,G167=0,H167=""),"",H167-G167)</f>
        <v/>
      </c>
      <c r="J167" s="80"/>
      <c r="K167" s="80"/>
      <c r="L167" s="80"/>
      <c r="M167" s="80"/>
      <c r="N167" s="79"/>
    </row>
    <row r="168" customFormat="false" ht="15" hidden="false" customHeight="true" outlineLevel="0" collapsed="false">
      <c r="A168" s="83" t="n">
        <f aca="false">168-4</f>
        <v>164</v>
      </c>
      <c r="B168" s="84"/>
      <c r="C168" s="87"/>
      <c r="D168" s="86"/>
      <c r="E168" s="87"/>
      <c r="F168" s="87"/>
      <c r="G168" s="88"/>
      <c r="H168" s="88"/>
      <c r="I168" s="89" t="str">
        <f aca="false">IF(AND(H168=0,G168=0,H168=""),"",H168-G168)</f>
        <v/>
      </c>
      <c r="J168" s="87"/>
      <c r="K168" s="87"/>
      <c r="L168" s="87"/>
      <c r="M168" s="87"/>
      <c r="N168" s="86"/>
    </row>
    <row r="169" customFormat="false" ht="15" hidden="false" customHeight="true" outlineLevel="0" collapsed="false">
      <c r="A169" s="76" t="n">
        <f aca="false">169-4</f>
        <v>165</v>
      </c>
      <c r="B169" s="77"/>
      <c r="C169" s="80"/>
      <c r="D169" s="79"/>
      <c r="E169" s="80"/>
      <c r="F169" s="80"/>
      <c r="G169" s="81"/>
      <c r="H169" s="81"/>
      <c r="I169" s="82" t="str">
        <f aca="false">IF(AND(H169=0,G169=0,H169=""),"",H169-G169)</f>
        <v/>
      </c>
      <c r="J169" s="80"/>
      <c r="K169" s="80"/>
      <c r="L169" s="80"/>
      <c r="M169" s="80"/>
      <c r="N169" s="79"/>
    </row>
    <row r="170" customFormat="false" ht="15" hidden="false" customHeight="true" outlineLevel="0" collapsed="false">
      <c r="A170" s="83" t="n">
        <f aca="false">170-4</f>
        <v>166</v>
      </c>
      <c r="B170" s="84"/>
      <c r="C170" s="87"/>
      <c r="D170" s="86"/>
      <c r="E170" s="87"/>
      <c r="F170" s="87"/>
      <c r="G170" s="88"/>
      <c r="H170" s="88"/>
      <c r="I170" s="89" t="str">
        <f aca="false">IF(AND(H170=0,G170=0,H170=""),"",H170-G170)</f>
        <v/>
      </c>
      <c r="J170" s="87"/>
      <c r="K170" s="87"/>
      <c r="L170" s="87"/>
      <c r="M170" s="87"/>
      <c r="N170" s="86"/>
    </row>
    <row r="171" customFormat="false" ht="15" hidden="false" customHeight="true" outlineLevel="0" collapsed="false">
      <c r="A171" s="76" t="n">
        <f aca="false">171-4</f>
        <v>167</v>
      </c>
      <c r="B171" s="77"/>
      <c r="C171" s="80"/>
      <c r="D171" s="79"/>
      <c r="E171" s="80"/>
      <c r="F171" s="80"/>
      <c r="G171" s="81"/>
      <c r="H171" s="81"/>
      <c r="I171" s="82" t="str">
        <f aca="false">IF(AND(H171=0,G171=0,H171=""),"",H171-G171)</f>
        <v/>
      </c>
      <c r="J171" s="80"/>
      <c r="K171" s="80"/>
      <c r="L171" s="80"/>
      <c r="M171" s="80"/>
      <c r="N171" s="79"/>
    </row>
    <row r="172" customFormat="false" ht="15" hidden="false" customHeight="true" outlineLevel="0" collapsed="false">
      <c r="A172" s="83" t="n">
        <f aca="false">172-4</f>
        <v>168</v>
      </c>
      <c r="B172" s="84"/>
      <c r="C172" s="87"/>
      <c r="D172" s="86"/>
      <c r="E172" s="87"/>
      <c r="F172" s="87"/>
      <c r="G172" s="88"/>
      <c r="H172" s="88"/>
      <c r="I172" s="89" t="str">
        <f aca="false">IF(AND(H172=0,G172=0,H172=""),"",H172-G172)</f>
        <v/>
      </c>
      <c r="J172" s="87"/>
      <c r="K172" s="87"/>
      <c r="L172" s="87"/>
      <c r="M172" s="87"/>
      <c r="N172" s="86"/>
    </row>
    <row r="173" customFormat="false" ht="15" hidden="false" customHeight="true" outlineLevel="0" collapsed="false">
      <c r="A173" s="76" t="n">
        <f aca="false">173-4</f>
        <v>169</v>
      </c>
      <c r="B173" s="77"/>
      <c r="C173" s="80"/>
      <c r="D173" s="79"/>
      <c r="E173" s="80"/>
      <c r="F173" s="80"/>
      <c r="G173" s="81"/>
      <c r="H173" s="81"/>
      <c r="I173" s="82" t="str">
        <f aca="false">IF(AND(H173=0,G173=0,H173=""),"",H173-G173)</f>
        <v/>
      </c>
      <c r="J173" s="80"/>
      <c r="K173" s="80"/>
      <c r="L173" s="80"/>
      <c r="M173" s="80"/>
      <c r="N173" s="79"/>
    </row>
    <row r="174" customFormat="false" ht="15" hidden="false" customHeight="true" outlineLevel="0" collapsed="false">
      <c r="A174" s="83" t="n">
        <f aca="false">174-4</f>
        <v>170</v>
      </c>
      <c r="B174" s="84"/>
      <c r="C174" s="87"/>
      <c r="D174" s="86"/>
      <c r="E174" s="87"/>
      <c r="F174" s="87"/>
      <c r="G174" s="88"/>
      <c r="H174" s="88"/>
      <c r="I174" s="89" t="str">
        <f aca="false">IF(AND(H174=0,G174=0,H174=""),"",H174-G174)</f>
        <v/>
      </c>
      <c r="J174" s="87"/>
      <c r="K174" s="87"/>
      <c r="L174" s="87"/>
      <c r="M174" s="87"/>
      <c r="N174" s="86"/>
    </row>
    <row r="175" customFormat="false" ht="15" hidden="false" customHeight="true" outlineLevel="0" collapsed="false">
      <c r="A175" s="76" t="n">
        <f aca="false">175-4</f>
        <v>171</v>
      </c>
      <c r="B175" s="77"/>
      <c r="C175" s="80"/>
      <c r="D175" s="79"/>
      <c r="E175" s="80"/>
      <c r="F175" s="80"/>
      <c r="G175" s="81"/>
      <c r="H175" s="81"/>
      <c r="I175" s="82" t="str">
        <f aca="false">IF(AND(H175=0,G175=0,H175=""),"",H175-G175)</f>
        <v/>
      </c>
      <c r="J175" s="80"/>
      <c r="K175" s="80"/>
      <c r="L175" s="80"/>
      <c r="M175" s="80"/>
      <c r="N175" s="79"/>
    </row>
    <row r="176" customFormat="false" ht="15" hidden="false" customHeight="true" outlineLevel="0" collapsed="false">
      <c r="A176" s="83" t="n">
        <f aca="false">176-4</f>
        <v>172</v>
      </c>
      <c r="B176" s="84"/>
      <c r="C176" s="87"/>
      <c r="D176" s="86"/>
      <c r="E176" s="87"/>
      <c r="F176" s="87"/>
      <c r="G176" s="88"/>
      <c r="H176" s="88"/>
      <c r="I176" s="89" t="str">
        <f aca="false">IF(AND(H176=0,G176=0,H176=""),"",H176-G176)</f>
        <v/>
      </c>
      <c r="J176" s="87"/>
      <c r="K176" s="87"/>
      <c r="L176" s="87"/>
      <c r="M176" s="87"/>
      <c r="N176" s="86"/>
    </row>
    <row r="177" customFormat="false" ht="15" hidden="false" customHeight="true" outlineLevel="0" collapsed="false">
      <c r="A177" s="76" t="n">
        <f aca="false">177-4</f>
        <v>173</v>
      </c>
      <c r="B177" s="77"/>
      <c r="C177" s="80"/>
      <c r="D177" s="79"/>
      <c r="E177" s="80"/>
      <c r="F177" s="80"/>
      <c r="G177" s="81"/>
      <c r="H177" s="81"/>
      <c r="I177" s="82" t="str">
        <f aca="false">IF(AND(H177=0,G177=0,H177=""),"",H177-G177)</f>
        <v/>
      </c>
      <c r="J177" s="80"/>
      <c r="K177" s="80"/>
      <c r="L177" s="80"/>
      <c r="M177" s="80"/>
      <c r="N177" s="79"/>
    </row>
    <row r="178" customFormat="false" ht="15" hidden="false" customHeight="true" outlineLevel="0" collapsed="false">
      <c r="A178" s="83" t="n">
        <f aca="false">178-4</f>
        <v>174</v>
      </c>
      <c r="B178" s="84"/>
      <c r="C178" s="87"/>
      <c r="D178" s="86"/>
      <c r="E178" s="87"/>
      <c r="F178" s="87"/>
      <c r="G178" s="88"/>
      <c r="H178" s="88"/>
      <c r="I178" s="89" t="str">
        <f aca="false">IF(AND(H178=0,G178=0,H178=""),"",H178-G178)</f>
        <v/>
      </c>
      <c r="J178" s="87"/>
      <c r="K178" s="87"/>
      <c r="L178" s="87"/>
      <c r="M178" s="87"/>
      <c r="N178" s="86"/>
    </row>
    <row r="179" customFormat="false" ht="15" hidden="false" customHeight="true" outlineLevel="0" collapsed="false">
      <c r="A179" s="76" t="n">
        <f aca="false">179-4</f>
        <v>175</v>
      </c>
      <c r="B179" s="77"/>
      <c r="C179" s="80"/>
      <c r="D179" s="79"/>
      <c r="E179" s="80"/>
      <c r="F179" s="80"/>
      <c r="G179" s="81"/>
      <c r="H179" s="81"/>
      <c r="I179" s="82" t="str">
        <f aca="false">IF(AND(H179=0,G179=0,H179=""),"",H179-G179)</f>
        <v/>
      </c>
      <c r="J179" s="80"/>
      <c r="K179" s="80"/>
      <c r="L179" s="80"/>
      <c r="M179" s="80"/>
      <c r="N179" s="79"/>
    </row>
    <row r="180" customFormat="false" ht="15" hidden="false" customHeight="true" outlineLevel="0" collapsed="false">
      <c r="A180" s="83" t="n">
        <f aca="false">180-4</f>
        <v>176</v>
      </c>
      <c r="B180" s="84"/>
      <c r="C180" s="87"/>
      <c r="D180" s="86"/>
      <c r="E180" s="87"/>
      <c r="F180" s="87"/>
      <c r="G180" s="88"/>
      <c r="H180" s="88"/>
      <c r="I180" s="89" t="str">
        <f aca="false">IF(AND(H180=0,G180=0,H180=""),"",H180-G180)</f>
        <v/>
      </c>
      <c r="J180" s="87"/>
      <c r="K180" s="87"/>
      <c r="L180" s="87"/>
      <c r="M180" s="87"/>
      <c r="N180" s="86"/>
    </row>
    <row r="181" customFormat="false" ht="15" hidden="false" customHeight="true" outlineLevel="0" collapsed="false">
      <c r="A181" s="76" t="n">
        <f aca="false">181-4</f>
        <v>177</v>
      </c>
      <c r="B181" s="77"/>
      <c r="C181" s="80"/>
      <c r="D181" s="79"/>
      <c r="E181" s="80"/>
      <c r="F181" s="80"/>
      <c r="G181" s="81"/>
      <c r="H181" s="81"/>
      <c r="I181" s="82" t="str">
        <f aca="false">IF(AND(H181=0,G181=0,H181=""),"",H181-G181)</f>
        <v/>
      </c>
      <c r="J181" s="80"/>
      <c r="K181" s="80"/>
      <c r="L181" s="80"/>
      <c r="M181" s="80"/>
      <c r="N181" s="79"/>
    </row>
    <row r="182" customFormat="false" ht="15" hidden="false" customHeight="true" outlineLevel="0" collapsed="false">
      <c r="A182" s="83" t="n">
        <f aca="false">182-4</f>
        <v>178</v>
      </c>
      <c r="B182" s="84"/>
      <c r="C182" s="87"/>
      <c r="D182" s="86"/>
      <c r="E182" s="87"/>
      <c r="F182" s="87"/>
      <c r="G182" s="88"/>
      <c r="H182" s="88"/>
      <c r="I182" s="89" t="str">
        <f aca="false">IF(AND(H182=0,G182=0,H182=""),"",H182-G182)</f>
        <v/>
      </c>
      <c r="J182" s="87"/>
      <c r="K182" s="87"/>
      <c r="L182" s="87"/>
      <c r="M182" s="87"/>
      <c r="N182" s="86"/>
    </row>
    <row r="183" customFormat="false" ht="15" hidden="false" customHeight="true" outlineLevel="0" collapsed="false">
      <c r="A183" s="76" t="n">
        <f aca="false">183-4</f>
        <v>179</v>
      </c>
      <c r="B183" s="77"/>
      <c r="C183" s="80"/>
      <c r="D183" s="79"/>
      <c r="E183" s="80"/>
      <c r="F183" s="80"/>
      <c r="G183" s="81"/>
      <c r="H183" s="81"/>
      <c r="I183" s="82" t="str">
        <f aca="false">IF(AND(H183=0,G183=0,H183=""),"",H183-G183)</f>
        <v/>
      </c>
      <c r="J183" s="80"/>
      <c r="K183" s="80"/>
      <c r="L183" s="80"/>
      <c r="M183" s="80"/>
      <c r="N183" s="79"/>
    </row>
    <row r="184" customFormat="false" ht="15" hidden="false" customHeight="true" outlineLevel="0" collapsed="false">
      <c r="A184" s="83" t="n">
        <f aca="false">184-4</f>
        <v>180</v>
      </c>
      <c r="B184" s="84"/>
      <c r="C184" s="87"/>
      <c r="D184" s="86"/>
      <c r="E184" s="87"/>
      <c r="F184" s="87"/>
      <c r="G184" s="88"/>
      <c r="H184" s="88"/>
      <c r="I184" s="89" t="str">
        <f aca="false">IF(AND(H184=0,G184=0,H184=""),"",H184-G184)</f>
        <v/>
      </c>
      <c r="J184" s="87"/>
      <c r="K184" s="87"/>
      <c r="L184" s="87"/>
      <c r="M184" s="87"/>
      <c r="N184" s="86"/>
    </row>
    <row r="185" customFormat="false" ht="15" hidden="false" customHeight="true" outlineLevel="0" collapsed="false">
      <c r="A185" s="76" t="n">
        <f aca="false">185-4</f>
        <v>181</v>
      </c>
      <c r="B185" s="77"/>
      <c r="C185" s="80"/>
      <c r="D185" s="79"/>
      <c r="E185" s="80"/>
      <c r="F185" s="80"/>
      <c r="G185" s="81"/>
      <c r="H185" s="81"/>
      <c r="I185" s="82" t="str">
        <f aca="false">IF(AND(H185=0,G185=0,H185=""),"",H185-G185)</f>
        <v/>
      </c>
      <c r="J185" s="80"/>
      <c r="K185" s="80"/>
      <c r="L185" s="80"/>
      <c r="M185" s="80"/>
      <c r="N185" s="79"/>
    </row>
    <row r="186" customFormat="false" ht="15" hidden="false" customHeight="true" outlineLevel="0" collapsed="false">
      <c r="A186" s="83" t="n">
        <f aca="false">186-4</f>
        <v>182</v>
      </c>
      <c r="B186" s="84"/>
      <c r="C186" s="87"/>
      <c r="D186" s="86"/>
      <c r="E186" s="87"/>
      <c r="F186" s="87"/>
      <c r="G186" s="88"/>
      <c r="H186" s="88"/>
      <c r="I186" s="89" t="str">
        <f aca="false">IF(AND(H186=0,G186=0,H186=""),"",H186-G186)</f>
        <v/>
      </c>
      <c r="J186" s="87"/>
      <c r="K186" s="87"/>
      <c r="L186" s="87"/>
      <c r="M186" s="87"/>
      <c r="N186" s="86"/>
    </row>
    <row r="187" customFormat="false" ht="15" hidden="false" customHeight="true" outlineLevel="0" collapsed="false">
      <c r="A187" s="76" t="n">
        <f aca="false">187-4</f>
        <v>183</v>
      </c>
      <c r="B187" s="77"/>
      <c r="C187" s="80"/>
      <c r="D187" s="79"/>
      <c r="E187" s="80"/>
      <c r="F187" s="80"/>
      <c r="G187" s="81"/>
      <c r="H187" s="81"/>
      <c r="I187" s="82" t="str">
        <f aca="false">IF(AND(H187=0,G187=0,H187=""),"",H187-G187)</f>
        <v/>
      </c>
      <c r="J187" s="80"/>
      <c r="K187" s="80"/>
      <c r="L187" s="80"/>
      <c r="M187" s="80"/>
      <c r="N187" s="79"/>
    </row>
    <row r="188" customFormat="false" ht="15" hidden="false" customHeight="true" outlineLevel="0" collapsed="false">
      <c r="A188" s="83" t="n">
        <f aca="false">188-4</f>
        <v>184</v>
      </c>
      <c r="B188" s="84"/>
      <c r="C188" s="87"/>
      <c r="D188" s="86"/>
      <c r="E188" s="87"/>
      <c r="F188" s="87"/>
      <c r="G188" s="88"/>
      <c r="H188" s="88"/>
      <c r="I188" s="89" t="str">
        <f aca="false">IF(AND(H188=0,G188=0,H188=""),"",H188-G188)</f>
        <v/>
      </c>
      <c r="J188" s="87"/>
      <c r="K188" s="87"/>
      <c r="L188" s="87"/>
      <c r="M188" s="87"/>
      <c r="N188" s="86"/>
    </row>
    <row r="189" customFormat="false" ht="15" hidden="false" customHeight="true" outlineLevel="0" collapsed="false">
      <c r="A189" s="76" t="n">
        <f aca="false">189-4</f>
        <v>185</v>
      </c>
      <c r="B189" s="77"/>
      <c r="C189" s="80"/>
      <c r="D189" s="79"/>
      <c r="E189" s="80"/>
      <c r="F189" s="80"/>
      <c r="G189" s="81"/>
      <c r="H189" s="81"/>
      <c r="I189" s="82" t="str">
        <f aca="false">IF(AND(H189=0,G189=0,H189=""),"",H189-G189)</f>
        <v/>
      </c>
      <c r="J189" s="80"/>
      <c r="K189" s="80"/>
      <c r="L189" s="80"/>
      <c r="M189" s="80"/>
      <c r="N189" s="79"/>
    </row>
    <row r="190" customFormat="false" ht="15" hidden="false" customHeight="true" outlineLevel="0" collapsed="false">
      <c r="A190" s="83" t="n">
        <f aca="false">190-4</f>
        <v>186</v>
      </c>
      <c r="B190" s="84"/>
      <c r="C190" s="87"/>
      <c r="D190" s="86"/>
      <c r="E190" s="87"/>
      <c r="F190" s="87"/>
      <c r="G190" s="88"/>
      <c r="H190" s="88"/>
      <c r="I190" s="89" t="str">
        <f aca="false">IF(AND(H190=0,G190=0,H190=""),"",H190-G190)</f>
        <v/>
      </c>
      <c r="J190" s="87"/>
      <c r="K190" s="87"/>
      <c r="L190" s="87"/>
      <c r="M190" s="87"/>
      <c r="N190" s="86"/>
    </row>
    <row r="191" customFormat="false" ht="15" hidden="false" customHeight="true" outlineLevel="0" collapsed="false">
      <c r="A191" s="76" t="n">
        <f aca="false">191-4</f>
        <v>187</v>
      </c>
      <c r="B191" s="77"/>
      <c r="C191" s="80"/>
      <c r="D191" s="79"/>
      <c r="E191" s="80"/>
      <c r="F191" s="80"/>
      <c r="G191" s="81"/>
      <c r="H191" s="81"/>
      <c r="I191" s="82" t="str">
        <f aca="false">IF(AND(H191=0,G191=0,H191=""),"",H191-G191)</f>
        <v/>
      </c>
      <c r="J191" s="80"/>
      <c r="K191" s="80"/>
      <c r="L191" s="80"/>
      <c r="M191" s="80"/>
      <c r="N191" s="79"/>
    </row>
    <row r="192" customFormat="false" ht="15" hidden="false" customHeight="true" outlineLevel="0" collapsed="false">
      <c r="A192" s="83" t="n">
        <f aca="false">192-4</f>
        <v>188</v>
      </c>
      <c r="B192" s="84"/>
      <c r="C192" s="87"/>
      <c r="D192" s="86"/>
      <c r="E192" s="87"/>
      <c r="F192" s="87"/>
      <c r="G192" s="88"/>
      <c r="H192" s="88"/>
      <c r="I192" s="89" t="str">
        <f aca="false">IF(AND(H192=0,G192=0,H192=""),"",H192-G192)</f>
        <v/>
      </c>
      <c r="J192" s="87"/>
      <c r="K192" s="87"/>
      <c r="L192" s="87"/>
      <c r="M192" s="87"/>
      <c r="N192" s="86"/>
    </row>
    <row r="193" customFormat="false" ht="15" hidden="false" customHeight="true" outlineLevel="0" collapsed="false">
      <c r="A193" s="76" t="n">
        <f aca="false">193-4</f>
        <v>189</v>
      </c>
      <c r="B193" s="77"/>
      <c r="C193" s="80"/>
      <c r="D193" s="79"/>
      <c r="E193" s="80"/>
      <c r="F193" s="80"/>
      <c r="G193" s="81"/>
      <c r="H193" s="81"/>
      <c r="I193" s="82" t="str">
        <f aca="false">IF(AND(H193=0,G193=0,H193=""),"",H193-G193)</f>
        <v/>
      </c>
      <c r="J193" s="80"/>
      <c r="K193" s="80"/>
      <c r="L193" s="80"/>
      <c r="M193" s="80"/>
      <c r="N193" s="79"/>
    </row>
    <row r="194" customFormat="false" ht="15" hidden="false" customHeight="true" outlineLevel="0" collapsed="false">
      <c r="A194" s="83" t="n">
        <f aca="false">194-4</f>
        <v>190</v>
      </c>
      <c r="B194" s="84"/>
      <c r="C194" s="87"/>
      <c r="D194" s="86"/>
      <c r="E194" s="87"/>
      <c r="F194" s="87"/>
      <c r="G194" s="88"/>
      <c r="H194" s="88"/>
      <c r="I194" s="89" t="str">
        <f aca="false">IF(AND(H194=0,G194=0,H194=""),"",H194-G194)</f>
        <v/>
      </c>
      <c r="J194" s="87"/>
      <c r="K194" s="87"/>
      <c r="L194" s="87"/>
      <c r="M194" s="87"/>
      <c r="N194" s="86"/>
    </row>
    <row r="195" customFormat="false" ht="15" hidden="false" customHeight="true" outlineLevel="0" collapsed="false">
      <c r="A195" s="76" t="n">
        <f aca="false">195-4</f>
        <v>191</v>
      </c>
      <c r="B195" s="77"/>
      <c r="C195" s="80"/>
      <c r="D195" s="79"/>
      <c r="E195" s="80"/>
      <c r="F195" s="80"/>
      <c r="G195" s="81"/>
      <c r="H195" s="81"/>
      <c r="I195" s="82" t="str">
        <f aca="false">IF(AND(H195=0,G195=0,H195=""),"",H195-G195)</f>
        <v/>
      </c>
      <c r="J195" s="80"/>
      <c r="K195" s="80"/>
      <c r="L195" s="80"/>
      <c r="M195" s="80"/>
      <c r="N195" s="79"/>
    </row>
    <row r="196" customFormat="false" ht="15" hidden="false" customHeight="true" outlineLevel="0" collapsed="false">
      <c r="A196" s="83" t="n">
        <f aca="false">196-4</f>
        <v>192</v>
      </c>
      <c r="B196" s="84"/>
      <c r="C196" s="87"/>
      <c r="D196" s="86"/>
      <c r="E196" s="87"/>
      <c r="F196" s="87"/>
      <c r="G196" s="88"/>
      <c r="H196" s="88"/>
      <c r="I196" s="89" t="str">
        <f aca="false">IF(AND(H196=0,G196=0,H196=""),"",H196-G196)</f>
        <v/>
      </c>
      <c r="J196" s="87"/>
      <c r="K196" s="87"/>
      <c r="L196" s="87"/>
      <c r="M196" s="87"/>
      <c r="N196" s="86"/>
    </row>
    <row r="197" customFormat="false" ht="15" hidden="false" customHeight="true" outlineLevel="0" collapsed="false">
      <c r="A197" s="76" t="n">
        <f aca="false">197-4</f>
        <v>193</v>
      </c>
      <c r="B197" s="77"/>
      <c r="C197" s="80"/>
      <c r="D197" s="79"/>
      <c r="E197" s="80"/>
      <c r="F197" s="80"/>
      <c r="G197" s="81"/>
      <c r="H197" s="81"/>
      <c r="I197" s="82" t="str">
        <f aca="false">IF(AND(H197=0,G197=0,H197=""),"",H197-G197)</f>
        <v/>
      </c>
      <c r="J197" s="80"/>
      <c r="K197" s="80"/>
      <c r="L197" s="80"/>
      <c r="M197" s="80"/>
      <c r="N197" s="79"/>
    </row>
    <row r="198" customFormat="false" ht="15" hidden="false" customHeight="true" outlineLevel="0" collapsed="false">
      <c r="A198" s="83" t="n">
        <f aca="false">198-4</f>
        <v>194</v>
      </c>
      <c r="B198" s="84"/>
      <c r="C198" s="87"/>
      <c r="D198" s="86"/>
      <c r="E198" s="87"/>
      <c r="F198" s="87"/>
      <c r="G198" s="88"/>
      <c r="H198" s="88"/>
      <c r="I198" s="89" t="str">
        <f aca="false">IF(AND(H198=0,G198=0,H198=""),"",H198-G198)</f>
        <v/>
      </c>
      <c r="J198" s="87"/>
      <c r="K198" s="87"/>
      <c r="L198" s="87"/>
      <c r="M198" s="87"/>
      <c r="N198" s="86"/>
    </row>
    <row r="199" customFormat="false" ht="15" hidden="false" customHeight="true" outlineLevel="0" collapsed="false">
      <c r="A199" s="76" t="n">
        <f aca="false">199-4</f>
        <v>195</v>
      </c>
      <c r="B199" s="77"/>
      <c r="C199" s="80"/>
      <c r="D199" s="79"/>
      <c r="E199" s="80"/>
      <c r="F199" s="80"/>
      <c r="G199" s="81"/>
      <c r="H199" s="81"/>
      <c r="I199" s="82" t="str">
        <f aca="false">IF(AND(H199=0,G199=0,H199=""),"",H199-G199)</f>
        <v/>
      </c>
      <c r="J199" s="80"/>
      <c r="K199" s="80"/>
      <c r="L199" s="80"/>
      <c r="M199" s="80"/>
      <c r="N199" s="79"/>
    </row>
    <row r="200" customFormat="false" ht="15" hidden="false" customHeight="true" outlineLevel="0" collapsed="false">
      <c r="A200" s="83" t="n">
        <f aca="false">200-4</f>
        <v>196</v>
      </c>
      <c r="B200" s="84"/>
      <c r="C200" s="87"/>
      <c r="D200" s="86"/>
      <c r="E200" s="87"/>
      <c r="F200" s="87"/>
      <c r="G200" s="88"/>
      <c r="H200" s="88"/>
      <c r="I200" s="89" t="str">
        <f aca="false">IF(AND(H200=0,G200=0,H200=""),"",H200-G200)</f>
        <v/>
      </c>
      <c r="J200" s="87"/>
      <c r="K200" s="87"/>
      <c r="L200" s="87"/>
      <c r="M200" s="87"/>
      <c r="N200" s="86"/>
    </row>
    <row r="201" customFormat="false" ht="15" hidden="false" customHeight="true" outlineLevel="0" collapsed="false">
      <c r="A201" s="76" t="n">
        <f aca="false">201-4</f>
        <v>197</v>
      </c>
      <c r="B201" s="77"/>
      <c r="C201" s="80"/>
      <c r="D201" s="79"/>
      <c r="E201" s="80"/>
      <c r="F201" s="80"/>
      <c r="G201" s="81"/>
      <c r="H201" s="81"/>
      <c r="I201" s="82" t="str">
        <f aca="false">IF(AND(H201=0,G201=0,H201=""),"",H201-G201)</f>
        <v/>
      </c>
      <c r="J201" s="80"/>
      <c r="K201" s="80"/>
      <c r="L201" s="80"/>
      <c r="M201" s="80"/>
      <c r="N201" s="79"/>
    </row>
    <row r="202" customFormat="false" ht="15" hidden="false" customHeight="true" outlineLevel="0" collapsed="false">
      <c r="A202" s="83" t="n">
        <f aca="false">202-4</f>
        <v>198</v>
      </c>
      <c r="B202" s="84"/>
      <c r="C202" s="87"/>
      <c r="D202" s="86"/>
      <c r="E202" s="87"/>
      <c r="F202" s="87"/>
      <c r="G202" s="88"/>
      <c r="H202" s="88"/>
      <c r="I202" s="89" t="str">
        <f aca="false">IF(AND(H202=0,G202=0,H202=""),"",H202-G202)</f>
        <v/>
      </c>
      <c r="J202" s="87"/>
      <c r="K202" s="87"/>
      <c r="L202" s="87"/>
      <c r="M202" s="87"/>
      <c r="N202" s="86"/>
    </row>
    <row r="203" customFormat="false" ht="15" hidden="false" customHeight="true" outlineLevel="0" collapsed="false">
      <c r="A203" s="76" t="n">
        <f aca="false">203-4</f>
        <v>199</v>
      </c>
      <c r="B203" s="77"/>
      <c r="C203" s="80"/>
      <c r="D203" s="79"/>
      <c r="E203" s="80"/>
      <c r="F203" s="80"/>
      <c r="G203" s="81"/>
      <c r="H203" s="81"/>
      <c r="I203" s="82" t="str">
        <f aca="false">IF(AND(H203=0,G203=0,H203=""),"",H203-G203)</f>
        <v/>
      </c>
      <c r="J203" s="80"/>
      <c r="K203" s="80"/>
      <c r="L203" s="80"/>
      <c r="M203" s="80"/>
      <c r="N203" s="79"/>
    </row>
    <row r="204" customFormat="false" ht="15" hidden="false" customHeight="true" outlineLevel="0" collapsed="false">
      <c r="A204" s="83" t="n">
        <f aca="false">204-4</f>
        <v>200</v>
      </c>
      <c r="B204" s="84"/>
      <c r="C204" s="87"/>
      <c r="D204" s="86"/>
      <c r="E204" s="87"/>
      <c r="F204" s="87"/>
      <c r="G204" s="88"/>
      <c r="H204" s="88"/>
      <c r="I204" s="89" t="str">
        <f aca="false">IF(AND(H204=0,G204=0,H204=""),"",H204-G204)</f>
        <v/>
      </c>
      <c r="J204" s="87"/>
      <c r="K204" s="87"/>
      <c r="L204" s="87"/>
      <c r="M204" s="87"/>
      <c r="N204" s="86"/>
    </row>
    <row r="205" customFormat="false" ht="25.5" hidden="false" customHeight="true" outlineLevel="0" collapsed="false">
      <c r="A205" s="112" t="s">
        <v>164</v>
      </c>
      <c r="B205" s="112"/>
      <c r="C205" s="112"/>
      <c r="D205" s="112"/>
      <c r="E205" s="112"/>
      <c r="F205" s="112"/>
      <c r="G205" s="113" t="n">
        <f aca="false">SUMPRODUCT((J5:J204="Resolved")*G5:G204)</f>
        <v>0</v>
      </c>
      <c r="H205" s="113" t="n">
        <f aca="false">SUMPRODUCT((J5:J204="Resolved")*H5:H204)</f>
        <v>0</v>
      </c>
      <c r="I205" s="113" t="n">
        <f aca="false">H205-G205</f>
        <v>0</v>
      </c>
      <c r="J205" s="112"/>
      <c r="K205" s="112"/>
      <c r="L205" s="112"/>
      <c r="M205" s="112"/>
      <c r="N205" s="112"/>
    </row>
  </sheetData>
  <sheetProtection sheet="true" password="ce4b"/>
  <mergeCells count="4">
    <mergeCell ref="A1:N1"/>
    <mergeCell ref="A2:N2"/>
    <mergeCell ref="A3:N3"/>
    <mergeCell ref="A205:F205"/>
  </mergeCells>
  <dataValidations count="5">
    <dataValidation allowBlank="true" errorStyle="stop" operator="between" showDropDown="false" showErrorMessage="false" showInputMessage="false" sqref="C5:C204" type="list">
      <formula1>"Kalshi,Polymarket,Robinhood,Coinbase,DraftKings,FanDuel,Other"</formula1>
      <formula2>0</formula2>
    </dataValidation>
    <dataValidation allowBlank="true" errorStyle="stop" operator="between" showDropDown="false" showErrorMessage="false" showInputMessage="false" sqref="J5:J204" type="list">
      <formula1>"Resolved,Open"</formula1>
      <formula2>0</formula2>
    </dataValidation>
    <dataValidation allowBlank="true" errorStyle="stop" operator="between" showDropDown="false" showErrorMessage="false" showInputMessage="false" sqref="K5:K204" type="list">
      <formula1>"Short-term,Long-term"</formula1>
      <formula2>0</formula2>
    </dataValidation>
    <dataValidation allowBlank="true" errorStyle="stop" operator="between" showDropDown="false" showErrorMessage="false" showInputMessage="false" sqref="L5:L204" type="list">
      <formula1>"Yes,No"</formula1>
      <formula2>0</formula2>
    </dataValidation>
    <dataValidation allowBlank="true" errorStyle="stop" operator="between" showDropDown="false" showErrorMessage="false" showInputMessage="false" sqref="M5:M204" type="list">
      <formula1>"1099-B,1099-MISC,W-2G,1099-DA,None"</formula1>
      <formula2>0</formula2>
    </dataValidation>
  </dataValidation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false"/>
  </sheetPr>
  <dimension ref="A1:K10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pane xSplit="0" ySplit="3" topLeftCell="A4" activePane="bottomLeft" state="frozen"/>
      <selection pane="topLeft" activeCell="A1" activeCellId="0" sqref="A1"/>
      <selection pane="bottomLeft" activeCell="A1" activeCellId="0" sqref="A1"/>
    </sheetView>
  </sheetViews>
  <sheetFormatPr defaultColWidth="8.6796875" defaultRowHeight="15" zeroHeight="false" outlineLevelRow="0" outlineLevelCol="0"/>
  <cols>
    <col collapsed="false" customWidth="true" hidden="false" outlineLevel="0" max="1" min="1" style="1" width="5"/>
    <col collapsed="false" customWidth="true" hidden="false" outlineLevel="0" max="3" min="2" style="1" width="14"/>
    <col collapsed="false" customWidth="true" hidden="false" outlineLevel="0" max="4" min="4" style="1" width="22"/>
    <col collapsed="false" customWidth="true" hidden="false" outlineLevel="0" max="5" min="5" style="1" width="16"/>
    <col collapsed="false" customWidth="true" hidden="false" outlineLevel="0" max="8" min="6" style="1" width="15"/>
    <col collapsed="false" customWidth="true" hidden="false" outlineLevel="0" max="10" min="9" style="1" width="16"/>
    <col collapsed="false" customWidth="true" hidden="false" outlineLevel="0" max="11" min="11" style="1" width="14"/>
  </cols>
  <sheetData>
    <row r="1" customFormat="false" ht="31.5" hidden="false" customHeight="true" outlineLevel="0" collapsed="false">
      <c r="A1" s="114" t="s">
        <v>165</v>
      </c>
      <c r="B1" s="114"/>
      <c r="C1" s="114"/>
      <c r="D1" s="114"/>
      <c r="E1" s="114"/>
      <c r="F1" s="114"/>
      <c r="G1" s="114"/>
      <c r="H1" s="114"/>
      <c r="I1" s="114"/>
      <c r="J1" s="114"/>
      <c r="K1" s="114"/>
    </row>
    <row r="2" customFormat="false" ht="19.5" hidden="false" customHeight="true" outlineLevel="0" collapsed="false">
      <c r="A2" s="115" t="s">
        <v>166</v>
      </c>
      <c r="B2" s="115"/>
      <c r="C2" s="115"/>
      <c r="D2" s="115"/>
      <c r="E2" s="115"/>
      <c r="F2" s="115"/>
      <c r="G2" s="115"/>
      <c r="H2" s="115"/>
      <c r="I2" s="115"/>
      <c r="J2" s="115"/>
      <c r="K2" s="115"/>
    </row>
    <row r="3" customFormat="false" ht="30" hidden="false" customHeight="true" outlineLevel="0" collapsed="false">
      <c r="A3" s="116" t="s">
        <v>116</v>
      </c>
      <c r="B3" s="116" t="s">
        <v>167</v>
      </c>
      <c r="C3" s="116" t="s">
        <v>168</v>
      </c>
      <c r="D3" s="116" t="s">
        <v>169</v>
      </c>
      <c r="E3" s="116" t="s">
        <v>121</v>
      </c>
      <c r="F3" s="116" t="s">
        <v>56</v>
      </c>
      <c r="G3" s="116" t="s">
        <v>170</v>
      </c>
      <c r="H3" s="116" t="s">
        <v>171</v>
      </c>
      <c r="I3" s="116" t="s">
        <v>172</v>
      </c>
      <c r="J3" s="116" t="s">
        <v>173</v>
      </c>
      <c r="K3" s="116" t="s">
        <v>174</v>
      </c>
    </row>
    <row r="4" customFormat="false" ht="15" hidden="false" customHeight="true" outlineLevel="0" collapsed="false">
      <c r="A4" s="76" t="n">
        <f aca="false">4-3</f>
        <v>1</v>
      </c>
      <c r="B4" s="77"/>
      <c r="C4" s="77"/>
      <c r="D4" s="80"/>
      <c r="E4" s="80"/>
      <c r="F4" s="81"/>
      <c r="G4" s="81"/>
      <c r="H4" s="81"/>
      <c r="I4" s="80"/>
      <c r="J4" s="80"/>
      <c r="K4" s="80"/>
    </row>
    <row r="5" customFormat="false" ht="15" hidden="false" customHeight="true" outlineLevel="0" collapsed="false">
      <c r="A5" s="83" t="n">
        <f aca="false">5-3</f>
        <v>2</v>
      </c>
      <c r="B5" s="84"/>
      <c r="C5" s="84"/>
      <c r="D5" s="87"/>
      <c r="E5" s="87"/>
      <c r="F5" s="88"/>
      <c r="G5" s="88"/>
      <c r="H5" s="88"/>
      <c r="I5" s="87"/>
      <c r="J5" s="87"/>
      <c r="K5" s="87"/>
    </row>
    <row r="6" customFormat="false" ht="15" hidden="false" customHeight="true" outlineLevel="0" collapsed="false">
      <c r="A6" s="76" t="n">
        <f aca="false">6-3</f>
        <v>3</v>
      </c>
      <c r="B6" s="77"/>
      <c r="C6" s="77"/>
      <c r="D6" s="80"/>
      <c r="E6" s="80"/>
      <c r="F6" s="81"/>
      <c r="G6" s="81"/>
      <c r="H6" s="81"/>
      <c r="I6" s="80"/>
      <c r="J6" s="80"/>
      <c r="K6" s="80"/>
    </row>
    <row r="7" customFormat="false" ht="15" hidden="false" customHeight="true" outlineLevel="0" collapsed="false">
      <c r="A7" s="83" t="n">
        <f aca="false">7-3</f>
        <v>4</v>
      </c>
      <c r="B7" s="84"/>
      <c r="C7" s="84"/>
      <c r="D7" s="87"/>
      <c r="E7" s="87"/>
      <c r="F7" s="88"/>
      <c r="G7" s="88"/>
      <c r="H7" s="88"/>
      <c r="I7" s="87"/>
      <c r="J7" s="87"/>
      <c r="K7" s="87"/>
    </row>
    <row r="8" customFormat="false" ht="15" hidden="false" customHeight="true" outlineLevel="0" collapsed="false">
      <c r="A8" s="76" t="n">
        <f aca="false">8-3</f>
        <v>5</v>
      </c>
      <c r="B8" s="77"/>
      <c r="C8" s="77"/>
      <c r="D8" s="80"/>
      <c r="E8" s="80"/>
      <c r="F8" s="81"/>
      <c r="G8" s="81"/>
      <c r="H8" s="81"/>
      <c r="I8" s="80"/>
      <c r="J8" s="80"/>
      <c r="K8" s="80"/>
    </row>
    <row r="9" customFormat="false" ht="15" hidden="false" customHeight="true" outlineLevel="0" collapsed="false">
      <c r="A9" s="83" t="n">
        <f aca="false">9-3</f>
        <v>6</v>
      </c>
      <c r="B9" s="84"/>
      <c r="C9" s="84"/>
      <c r="D9" s="87"/>
      <c r="E9" s="87"/>
      <c r="F9" s="88"/>
      <c r="G9" s="88"/>
      <c r="H9" s="88"/>
      <c r="I9" s="87"/>
      <c r="J9" s="87"/>
      <c r="K9" s="87"/>
    </row>
    <row r="10" customFormat="false" ht="15" hidden="false" customHeight="true" outlineLevel="0" collapsed="false">
      <c r="A10" s="76" t="n">
        <f aca="false">10-3</f>
        <v>7</v>
      </c>
      <c r="B10" s="77"/>
      <c r="C10" s="77"/>
      <c r="D10" s="80"/>
      <c r="E10" s="80"/>
      <c r="F10" s="81"/>
      <c r="G10" s="81"/>
      <c r="H10" s="81"/>
      <c r="I10" s="80"/>
      <c r="J10" s="80"/>
      <c r="K10" s="80"/>
    </row>
    <row r="11" customFormat="false" ht="15" hidden="false" customHeight="true" outlineLevel="0" collapsed="false">
      <c r="A11" s="83" t="n">
        <f aca="false">11-3</f>
        <v>8</v>
      </c>
      <c r="B11" s="84"/>
      <c r="C11" s="84"/>
      <c r="D11" s="87"/>
      <c r="E11" s="87"/>
      <c r="F11" s="88"/>
      <c r="G11" s="88"/>
      <c r="H11" s="88"/>
      <c r="I11" s="87"/>
      <c r="J11" s="87"/>
      <c r="K11" s="87"/>
    </row>
    <row r="12" customFormat="false" ht="15" hidden="false" customHeight="true" outlineLevel="0" collapsed="false">
      <c r="A12" s="76" t="n">
        <f aca="false">12-3</f>
        <v>9</v>
      </c>
      <c r="B12" s="77"/>
      <c r="C12" s="77"/>
      <c r="D12" s="80"/>
      <c r="E12" s="80"/>
      <c r="F12" s="81"/>
      <c r="G12" s="81"/>
      <c r="H12" s="81"/>
      <c r="I12" s="80"/>
      <c r="J12" s="80"/>
      <c r="K12" s="80"/>
    </row>
    <row r="13" customFormat="false" ht="15" hidden="false" customHeight="true" outlineLevel="0" collapsed="false">
      <c r="A13" s="83" t="n">
        <f aca="false">13-3</f>
        <v>10</v>
      </c>
      <c r="B13" s="84"/>
      <c r="C13" s="84"/>
      <c r="D13" s="87"/>
      <c r="E13" s="87"/>
      <c r="F13" s="88"/>
      <c r="G13" s="88"/>
      <c r="H13" s="88"/>
      <c r="I13" s="87"/>
      <c r="J13" s="87"/>
      <c r="K13" s="87"/>
    </row>
    <row r="14" customFormat="false" ht="15" hidden="false" customHeight="true" outlineLevel="0" collapsed="false">
      <c r="A14" s="76" t="n">
        <f aca="false">14-3</f>
        <v>11</v>
      </c>
      <c r="B14" s="77"/>
      <c r="C14" s="77"/>
      <c r="D14" s="80"/>
      <c r="E14" s="80"/>
      <c r="F14" s="81"/>
      <c r="G14" s="81"/>
      <c r="H14" s="81"/>
      <c r="I14" s="80"/>
      <c r="J14" s="80"/>
      <c r="K14" s="80"/>
    </row>
    <row r="15" customFormat="false" ht="15" hidden="false" customHeight="true" outlineLevel="0" collapsed="false">
      <c r="A15" s="83" t="n">
        <f aca="false">15-3</f>
        <v>12</v>
      </c>
      <c r="B15" s="84"/>
      <c r="C15" s="84"/>
      <c r="D15" s="87"/>
      <c r="E15" s="87"/>
      <c r="F15" s="88"/>
      <c r="G15" s="88"/>
      <c r="H15" s="88"/>
      <c r="I15" s="87"/>
      <c r="J15" s="87"/>
      <c r="K15" s="87"/>
    </row>
    <row r="16" customFormat="false" ht="15" hidden="false" customHeight="true" outlineLevel="0" collapsed="false">
      <c r="A16" s="76" t="n">
        <f aca="false">16-3</f>
        <v>13</v>
      </c>
      <c r="B16" s="77"/>
      <c r="C16" s="77"/>
      <c r="D16" s="80"/>
      <c r="E16" s="80"/>
      <c r="F16" s="81"/>
      <c r="G16" s="81"/>
      <c r="H16" s="81"/>
      <c r="I16" s="80"/>
      <c r="J16" s="80"/>
      <c r="K16" s="80"/>
    </row>
    <row r="17" customFormat="false" ht="15" hidden="false" customHeight="true" outlineLevel="0" collapsed="false">
      <c r="A17" s="83" t="n">
        <f aca="false">17-3</f>
        <v>14</v>
      </c>
      <c r="B17" s="84"/>
      <c r="C17" s="84"/>
      <c r="D17" s="87"/>
      <c r="E17" s="87"/>
      <c r="F17" s="88"/>
      <c r="G17" s="88"/>
      <c r="H17" s="88"/>
      <c r="I17" s="87"/>
      <c r="J17" s="87"/>
      <c r="K17" s="87"/>
    </row>
    <row r="18" customFormat="false" ht="15" hidden="false" customHeight="true" outlineLevel="0" collapsed="false">
      <c r="A18" s="76" t="n">
        <f aca="false">18-3</f>
        <v>15</v>
      </c>
      <c r="B18" s="77"/>
      <c r="C18" s="77"/>
      <c r="D18" s="80"/>
      <c r="E18" s="80"/>
      <c r="F18" s="81"/>
      <c r="G18" s="81"/>
      <c r="H18" s="81"/>
      <c r="I18" s="80"/>
      <c r="J18" s="80"/>
      <c r="K18" s="80"/>
    </row>
    <row r="19" customFormat="false" ht="15" hidden="false" customHeight="true" outlineLevel="0" collapsed="false">
      <c r="A19" s="83" t="n">
        <f aca="false">19-3</f>
        <v>16</v>
      </c>
      <c r="B19" s="84"/>
      <c r="C19" s="84"/>
      <c r="D19" s="87"/>
      <c r="E19" s="87"/>
      <c r="F19" s="88"/>
      <c r="G19" s="88"/>
      <c r="H19" s="88"/>
      <c r="I19" s="87"/>
      <c r="J19" s="87"/>
      <c r="K19" s="87"/>
    </row>
    <row r="20" customFormat="false" ht="15" hidden="false" customHeight="true" outlineLevel="0" collapsed="false">
      <c r="A20" s="76" t="n">
        <f aca="false">20-3</f>
        <v>17</v>
      </c>
      <c r="B20" s="77"/>
      <c r="C20" s="77"/>
      <c r="D20" s="80"/>
      <c r="E20" s="80"/>
      <c r="F20" s="81"/>
      <c r="G20" s="81"/>
      <c r="H20" s="81"/>
      <c r="I20" s="80"/>
      <c r="J20" s="80"/>
      <c r="K20" s="80"/>
    </row>
    <row r="21" customFormat="false" ht="15" hidden="false" customHeight="true" outlineLevel="0" collapsed="false">
      <c r="A21" s="83" t="n">
        <f aca="false">21-3</f>
        <v>18</v>
      </c>
      <c r="B21" s="84"/>
      <c r="C21" s="84"/>
      <c r="D21" s="87"/>
      <c r="E21" s="87"/>
      <c r="F21" s="88"/>
      <c r="G21" s="88"/>
      <c r="H21" s="88"/>
      <c r="I21" s="87"/>
      <c r="J21" s="87"/>
      <c r="K21" s="87"/>
    </row>
    <row r="22" customFormat="false" ht="15" hidden="false" customHeight="true" outlineLevel="0" collapsed="false">
      <c r="A22" s="76" t="n">
        <f aca="false">22-3</f>
        <v>19</v>
      </c>
      <c r="B22" s="77"/>
      <c r="C22" s="77"/>
      <c r="D22" s="80"/>
      <c r="E22" s="80"/>
      <c r="F22" s="81"/>
      <c r="G22" s="81"/>
      <c r="H22" s="81"/>
      <c r="I22" s="80"/>
      <c r="J22" s="80"/>
      <c r="K22" s="80"/>
    </row>
    <row r="23" customFormat="false" ht="15" hidden="false" customHeight="true" outlineLevel="0" collapsed="false">
      <c r="A23" s="83" t="n">
        <f aca="false">23-3</f>
        <v>20</v>
      </c>
      <c r="B23" s="84"/>
      <c r="C23" s="84"/>
      <c r="D23" s="87"/>
      <c r="E23" s="87"/>
      <c r="F23" s="88"/>
      <c r="G23" s="88"/>
      <c r="H23" s="88"/>
      <c r="I23" s="87"/>
      <c r="J23" s="87"/>
      <c r="K23" s="87"/>
    </row>
    <row r="24" customFormat="false" ht="15" hidden="false" customHeight="true" outlineLevel="0" collapsed="false">
      <c r="A24" s="76" t="n">
        <f aca="false">24-3</f>
        <v>21</v>
      </c>
      <c r="B24" s="77"/>
      <c r="C24" s="77"/>
      <c r="D24" s="80"/>
      <c r="E24" s="80"/>
      <c r="F24" s="81"/>
      <c r="G24" s="81"/>
      <c r="H24" s="81"/>
      <c r="I24" s="80"/>
      <c r="J24" s="80"/>
      <c r="K24" s="80"/>
    </row>
    <row r="25" customFormat="false" ht="15" hidden="false" customHeight="true" outlineLevel="0" collapsed="false">
      <c r="A25" s="83" t="n">
        <f aca="false">25-3</f>
        <v>22</v>
      </c>
      <c r="B25" s="84"/>
      <c r="C25" s="84"/>
      <c r="D25" s="87"/>
      <c r="E25" s="87"/>
      <c r="F25" s="88"/>
      <c r="G25" s="88"/>
      <c r="H25" s="88"/>
      <c r="I25" s="87"/>
      <c r="J25" s="87"/>
      <c r="K25" s="87"/>
    </row>
    <row r="26" customFormat="false" ht="15" hidden="false" customHeight="true" outlineLevel="0" collapsed="false">
      <c r="A26" s="76" t="n">
        <f aca="false">26-3</f>
        <v>23</v>
      </c>
      <c r="B26" s="77"/>
      <c r="C26" s="77"/>
      <c r="D26" s="80"/>
      <c r="E26" s="80"/>
      <c r="F26" s="81"/>
      <c r="G26" s="81"/>
      <c r="H26" s="81"/>
      <c r="I26" s="80"/>
      <c r="J26" s="80"/>
      <c r="K26" s="80"/>
    </row>
    <row r="27" customFormat="false" ht="15" hidden="false" customHeight="true" outlineLevel="0" collapsed="false">
      <c r="A27" s="83" t="n">
        <f aca="false">27-3</f>
        <v>24</v>
      </c>
      <c r="B27" s="84"/>
      <c r="C27" s="84"/>
      <c r="D27" s="87"/>
      <c r="E27" s="87"/>
      <c r="F27" s="88"/>
      <c r="G27" s="88"/>
      <c r="H27" s="88"/>
      <c r="I27" s="87"/>
      <c r="J27" s="87"/>
      <c r="K27" s="87"/>
    </row>
    <row r="28" customFormat="false" ht="15" hidden="false" customHeight="true" outlineLevel="0" collapsed="false">
      <c r="A28" s="76" t="n">
        <f aca="false">28-3</f>
        <v>25</v>
      </c>
      <c r="B28" s="77"/>
      <c r="C28" s="77"/>
      <c r="D28" s="80"/>
      <c r="E28" s="80"/>
      <c r="F28" s="81"/>
      <c r="G28" s="81"/>
      <c r="H28" s="81"/>
      <c r="I28" s="80"/>
      <c r="J28" s="80"/>
      <c r="K28" s="80"/>
    </row>
    <row r="29" customFormat="false" ht="15" hidden="false" customHeight="true" outlineLevel="0" collapsed="false">
      <c r="A29" s="83" t="n">
        <f aca="false">29-3</f>
        <v>26</v>
      </c>
      <c r="B29" s="84"/>
      <c r="C29" s="84"/>
      <c r="D29" s="87"/>
      <c r="E29" s="87"/>
      <c r="F29" s="88"/>
      <c r="G29" s="88"/>
      <c r="H29" s="88"/>
      <c r="I29" s="87"/>
      <c r="J29" s="87"/>
      <c r="K29" s="87"/>
    </row>
    <row r="30" customFormat="false" ht="15" hidden="false" customHeight="true" outlineLevel="0" collapsed="false">
      <c r="A30" s="76" t="n">
        <f aca="false">30-3</f>
        <v>27</v>
      </c>
      <c r="B30" s="77"/>
      <c r="C30" s="77"/>
      <c r="D30" s="80"/>
      <c r="E30" s="80"/>
      <c r="F30" s="81"/>
      <c r="G30" s="81"/>
      <c r="H30" s="81"/>
      <c r="I30" s="80"/>
      <c r="J30" s="80"/>
      <c r="K30" s="80"/>
    </row>
    <row r="31" customFormat="false" ht="15" hidden="false" customHeight="true" outlineLevel="0" collapsed="false">
      <c r="A31" s="83" t="n">
        <f aca="false">31-3</f>
        <v>28</v>
      </c>
      <c r="B31" s="84"/>
      <c r="C31" s="84"/>
      <c r="D31" s="87"/>
      <c r="E31" s="87"/>
      <c r="F31" s="88"/>
      <c r="G31" s="88"/>
      <c r="H31" s="88"/>
      <c r="I31" s="87"/>
      <c r="J31" s="87"/>
      <c r="K31" s="87"/>
    </row>
    <row r="32" customFormat="false" ht="15" hidden="false" customHeight="true" outlineLevel="0" collapsed="false">
      <c r="A32" s="76" t="n">
        <f aca="false">32-3</f>
        <v>29</v>
      </c>
      <c r="B32" s="77"/>
      <c r="C32" s="77"/>
      <c r="D32" s="80"/>
      <c r="E32" s="80"/>
      <c r="F32" s="81"/>
      <c r="G32" s="81"/>
      <c r="H32" s="81"/>
      <c r="I32" s="80"/>
      <c r="J32" s="80"/>
      <c r="K32" s="80"/>
    </row>
    <row r="33" customFormat="false" ht="15" hidden="false" customHeight="true" outlineLevel="0" collapsed="false">
      <c r="A33" s="83" t="n">
        <f aca="false">33-3</f>
        <v>30</v>
      </c>
      <c r="B33" s="84"/>
      <c r="C33" s="84"/>
      <c r="D33" s="87"/>
      <c r="E33" s="87"/>
      <c r="F33" s="88"/>
      <c r="G33" s="88"/>
      <c r="H33" s="88"/>
      <c r="I33" s="87"/>
      <c r="J33" s="87"/>
      <c r="K33" s="87"/>
    </row>
    <row r="34" customFormat="false" ht="15" hidden="false" customHeight="true" outlineLevel="0" collapsed="false">
      <c r="A34" s="76" t="n">
        <f aca="false">34-3</f>
        <v>31</v>
      </c>
      <c r="B34" s="77"/>
      <c r="C34" s="77"/>
      <c r="D34" s="80"/>
      <c r="E34" s="80"/>
      <c r="F34" s="81"/>
      <c r="G34" s="81"/>
      <c r="H34" s="81"/>
      <c r="I34" s="80"/>
      <c r="J34" s="80"/>
      <c r="K34" s="80"/>
    </row>
    <row r="35" customFormat="false" ht="15" hidden="false" customHeight="true" outlineLevel="0" collapsed="false">
      <c r="A35" s="83" t="n">
        <f aca="false">35-3</f>
        <v>32</v>
      </c>
      <c r="B35" s="84"/>
      <c r="C35" s="84"/>
      <c r="D35" s="87"/>
      <c r="E35" s="87"/>
      <c r="F35" s="88"/>
      <c r="G35" s="88"/>
      <c r="H35" s="88"/>
      <c r="I35" s="87"/>
      <c r="J35" s="87"/>
      <c r="K35" s="87"/>
    </row>
    <row r="36" customFormat="false" ht="15" hidden="false" customHeight="true" outlineLevel="0" collapsed="false">
      <c r="A36" s="76" t="n">
        <f aca="false">36-3</f>
        <v>33</v>
      </c>
      <c r="B36" s="77"/>
      <c r="C36" s="77"/>
      <c r="D36" s="80"/>
      <c r="E36" s="80"/>
      <c r="F36" s="81"/>
      <c r="G36" s="81"/>
      <c r="H36" s="81"/>
      <c r="I36" s="80"/>
      <c r="J36" s="80"/>
      <c r="K36" s="80"/>
    </row>
    <row r="37" customFormat="false" ht="15" hidden="false" customHeight="true" outlineLevel="0" collapsed="false">
      <c r="A37" s="83" t="n">
        <f aca="false">37-3</f>
        <v>34</v>
      </c>
      <c r="B37" s="84"/>
      <c r="C37" s="84"/>
      <c r="D37" s="87"/>
      <c r="E37" s="87"/>
      <c r="F37" s="88"/>
      <c r="G37" s="88"/>
      <c r="H37" s="88"/>
      <c r="I37" s="87"/>
      <c r="J37" s="87"/>
      <c r="K37" s="87"/>
    </row>
    <row r="38" customFormat="false" ht="15" hidden="false" customHeight="true" outlineLevel="0" collapsed="false">
      <c r="A38" s="76" t="n">
        <f aca="false">38-3</f>
        <v>35</v>
      </c>
      <c r="B38" s="77"/>
      <c r="C38" s="77"/>
      <c r="D38" s="80"/>
      <c r="E38" s="80"/>
      <c r="F38" s="81"/>
      <c r="G38" s="81"/>
      <c r="H38" s="81"/>
      <c r="I38" s="80"/>
      <c r="J38" s="80"/>
      <c r="K38" s="80"/>
    </row>
    <row r="39" customFormat="false" ht="15" hidden="false" customHeight="true" outlineLevel="0" collapsed="false">
      <c r="A39" s="83" t="n">
        <f aca="false">39-3</f>
        <v>36</v>
      </c>
      <c r="B39" s="84"/>
      <c r="C39" s="84"/>
      <c r="D39" s="87"/>
      <c r="E39" s="87"/>
      <c r="F39" s="88"/>
      <c r="G39" s="88"/>
      <c r="H39" s="88"/>
      <c r="I39" s="87"/>
      <c r="J39" s="87"/>
      <c r="K39" s="87"/>
    </row>
    <row r="40" customFormat="false" ht="15" hidden="false" customHeight="true" outlineLevel="0" collapsed="false">
      <c r="A40" s="76" t="n">
        <f aca="false">40-3</f>
        <v>37</v>
      </c>
      <c r="B40" s="77"/>
      <c r="C40" s="77"/>
      <c r="D40" s="80"/>
      <c r="E40" s="80"/>
      <c r="F40" s="81"/>
      <c r="G40" s="81"/>
      <c r="H40" s="81"/>
      <c r="I40" s="80"/>
      <c r="J40" s="80"/>
      <c r="K40" s="80"/>
    </row>
    <row r="41" customFormat="false" ht="15" hidden="false" customHeight="true" outlineLevel="0" collapsed="false">
      <c r="A41" s="83" t="n">
        <f aca="false">41-3</f>
        <v>38</v>
      </c>
      <c r="B41" s="84"/>
      <c r="C41" s="84"/>
      <c r="D41" s="87"/>
      <c r="E41" s="87"/>
      <c r="F41" s="88"/>
      <c r="G41" s="88"/>
      <c r="H41" s="88"/>
      <c r="I41" s="87"/>
      <c r="J41" s="87"/>
      <c r="K41" s="87"/>
    </row>
    <row r="42" customFormat="false" ht="15" hidden="false" customHeight="true" outlineLevel="0" collapsed="false">
      <c r="A42" s="76" t="n">
        <f aca="false">42-3</f>
        <v>39</v>
      </c>
      <c r="B42" s="77"/>
      <c r="C42" s="77"/>
      <c r="D42" s="80"/>
      <c r="E42" s="80"/>
      <c r="F42" s="81"/>
      <c r="G42" s="81"/>
      <c r="H42" s="81"/>
      <c r="I42" s="80"/>
      <c r="J42" s="80"/>
      <c r="K42" s="80"/>
    </row>
    <row r="43" customFormat="false" ht="15" hidden="false" customHeight="true" outlineLevel="0" collapsed="false">
      <c r="A43" s="83" t="n">
        <f aca="false">43-3</f>
        <v>40</v>
      </c>
      <c r="B43" s="84"/>
      <c r="C43" s="84"/>
      <c r="D43" s="87"/>
      <c r="E43" s="87"/>
      <c r="F43" s="88"/>
      <c r="G43" s="88"/>
      <c r="H43" s="88"/>
      <c r="I43" s="87"/>
      <c r="J43" s="87"/>
      <c r="K43" s="87"/>
    </row>
    <row r="44" customFormat="false" ht="15" hidden="false" customHeight="true" outlineLevel="0" collapsed="false">
      <c r="A44" s="76" t="n">
        <f aca="false">44-3</f>
        <v>41</v>
      </c>
      <c r="B44" s="77"/>
      <c r="C44" s="77"/>
      <c r="D44" s="80"/>
      <c r="E44" s="80"/>
      <c r="F44" s="81"/>
      <c r="G44" s="81"/>
      <c r="H44" s="81"/>
      <c r="I44" s="80"/>
      <c r="J44" s="80"/>
      <c r="K44" s="80"/>
    </row>
    <row r="45" customFormat="false" ht="15" hidden="false" customHeight="true" outlineLevel="0" collapsed="false">
      <c r="A45" s="83" t="n">
        <f aca="false">45-3</f>
        <v>42</v>
      </c>
      <c r="B45" s="84"/>
      <c r="C45" s="84"/>
      <c r="D45" s="87"/>
      <c r="E45" s="87"/>
      <c r="F45" s="88"/>
      <c r="G45" s="88"/>
      <c r="H45" s="88"/>
      <c r="I45" s="87"/>
      <c r="J45" s="87"/>
      <c r="K45" s="87"/>
    </row>
    <row r="46" customFormat="false" ht="15" hidden="false" customHeight="true" outlineLevel="0" collapsed="false">
      <c r="A46" s="76" t="n">
        <f aca="false">46-3</f>
        <v>43</v>
      </c>
      <c r="B46" s="77"/>
      <c r="C46" s="77"/>
      <c r="D46" s="80"/>
      <c r="E46" s="80"/>
      <c r="F46" s="81"/>
      <c r="G46" s="81"/>
      <c r="H46" s="81"/>
      <c r="I46" s="80"/>
      <c r="J46" s="80"/>
      <c r="K46" s="80"/>
    </row>
    <row r="47" customFormat="false" ht="15" hidden="false" customHeight="true" outlineLevel="0" collapsed="false">
      <c r="A47" s="83" t="n">
        <f aca="false">47-3</f>
        <v>44</v>
      </c>
      <c r="B47" s="84"/>
      <c r="C47" s="84"/>
      <c r="D47" s="87"/>
      <c r="E47" s="87"/>
      <c r="F47" s="88"/>
      <c r="G47" s="88"/>
      <c r="H47" s="88"/>
      <c r="I47" s="87"/>
      <c r="J47" s="87"/>
      <c r="K47" s="87"/>
    </row>
    <row r="48" customFormat="false" ht="15" hidden="false" customHeight="true" outlineLevel="0" collapsed="false">
      <c r="A48" s="76" t="n">
        <f aca="false">48-3</f>
        <v>45</v>
      </c>
      <c r="B48" s="77"/>
      <c r="C48" s="77"/>
      <c r="D48" s="80"/>
      <c r="E48" s="80"/>
      <c r="F48" s="81"/>
      <c r="G48" s="81"/>
      <c r="H48" s="81"/>
      <c r="I48" s="80"/>
      <c r="J48" s="80"/>
      <c r="K48" s="80"/>
    </row>
    <row r="49" customFormat="false" ht="15" hidden="false" customHeight="true" outlineLevel="0" collapsed="false">
      <c r="A49" s="83" t="n">
        <f aca="false">49-3</f>
        <v>46</v>
      </c>
      <c r="B49" s="84"/>
      <c r="C49" s="84"/>
      <c r="D49" s="87"/>
      <c r="E49" s="87"/>
      <c r="F49" s="88"/>
      <c r="G49" s="88"/>
      <c r="H49" s="88"/>
      <c r="I49" s="87"/>
      <c r="J49" s="87"/>
      <c r="K49" s="87"/>
    </row>
    <row r="50" customFormat="false" ht="15" hidden="false" customHeight="true" outlineLevel="0" collapsed="false">
      <c r="A50" s="76" t="n">
        <f aca="false">50-3</f>
        <v>47</v>
      </c>
      <c r="B50" s="77"/>
      <c r="C50" s="77"/>
      <c r="D50" s="80"/>
      <c r="E50" s="80"/>
      <c r="F50" s="81"/>
      <c r="G50" s="81"/>
      <c r="H50" s="81"/>
      <c r="I50" s="80"/>
      <c r="J50" s="80"/>
      <c r="K50" s="80"/>
    </row>
    <row r="51" customFormat="false" ht="15" hidden="false" customHeight="true" outlineLevel="0" collapsed="false">
      <c r="A51" s="83" t="n">
        <f aca="false">51-3</f>
        <v>48</v>
      </c>
      <c r="B51" s="84"/>
      <c r="C51" s="84"/>
      <c r="D51" s="87"/>
      <c r="E51" s="87"/>
      <c r="F51" s="88"/>
      <c r="G51" s="88"/>
      <c r="H51" s="88"/>
      <c r="I51" s="87"/>
      <c r="J51" s="87"/>
      <c r="K51" s="87"/>
    </row>
    <row r="52" customFormat="false" ht="15" hidden="false" customHeight="true" outlineLevel="0" collapsed="false">
      <c r="A52" s="76" t="n">
        <f aca="false">52-3</f>
        <v>49</v>
      </c>
      <c r="B52" s="77"/>
      <c r="C52" s="77"/>
      <c r="D52" s="80"/>
      <c r="E52" s="80"/>
      <c r="F52" s="81"/>
      <c r="G52" s="81"/>
      <c r="H52" s="81"/>
      <c r="I52" s="80"/>
      <c r="J52" s="80"/>
      <c r="K52" s="80"/>
    </row>
    <row r="53" customFormat="false" ht="15" hidden="false" customHeight="true" outlineLevel="0" collapsed="false">
      <c r="A53" s="83" t="n">
        <f aca="false">53-3</f>
        <v>50</v>
      </c>
      <c r="B53" s="84"/>
      <c r="C53" s="84"/>
      <c r="D53" s="87"/>
      <c r="E53" s="87"/>
      <c r="F53" s="88"/>
      <c r="G53" s="88"/>
      <c r="H53" s="88"/>
      <c r="I53" s="87"/>
      <c r="J53" s="87"/>
      <c r="K53" s="87"/>
    </row>
    <row r="54" customFormat="false" ht="15" hidden="false" customHeight="true" outlineLevel="0" collapsed="false">
      <c r="A54" s="76" t="n">
        <f aca="false">54-3</f>
        <v>51</v>
      </c>
      <c r="B54" s="77"/>
      <c r="C54" s="77"/>
      <c r="D54" s="80"/>
      <c r="E54" s="80"/>
      <c r="F54" s="81"/>
      <c r="G54" s="81"/>
      <c r="H54" s="81"/>
      <c r="I54" s="80"/>
      <c r="J54" s="80"/>
      <c r="K54" s="80"/>
    </row>
    <row r="55" customFormat="false" ht="15" hidden="false" customHeight="true" outlineLevel="0" collapsed="false">
      <c r="A55" s="83" t="n">
        <f aca="false">55-3</f>
        <v>52</v>
      </c>
      <c r="B55" s="84"/>
      <c r="C55" s="84"/>
      <c r="D55" s="87"/>
      <c r="E55" s="87"/>
      <c r="F55" s="88"/>
      <c r="G55" s="88"/>
      <c r="H55" s="88"/>
      <c r="I55" s="87"/>
      <c r="J55" s="87"/>
      <c r="K55" s="87"/>
    </row>
    <row r="56" customFormat="false" ht="15" hidden="false" customHeight="true" outlineLevel="0" collapsed="false">
      <c r="A56" s="76" t="n">
        <f aca="false">56-3</f>
        <v>53</v>
      </c>
      <c r="B56" s="77"/>
      <c r="C56" s="77"/>
      <c r="D56" s="80"/>
      <c r="E56" s="80"/>
      <c r="F56" s="81"/>
      <c r="G56" s="81"/>
      <c r="H56" s="81"/>
      <c r="I56" s="80"/>
      <c r="J56" s="80"/>
      <c r="K56" s="80"/>
    </row>
    <row r="57" customFormat="false" ht="15" hidden="false" customHeight="true" outlineLevel="0" collapsed="false">
      <c r="A57" s="83" t="n">
        <f aca="false">57-3</f>
        <v>54</v>
      </c>
      <c r="B57" s="84"/>
      <c r="C57" s="84"/>
      <c r="D57" s="87"/>
      <c r="E57" s="87"/>
      <c r="F57" s="88"/>
      <c r="G57" s="88"/>
      <c r="H57" s="88"/>
      <c r="I57" s="87"/>
      <c r="J57" s="87"/>
      <c r="K57" s="87"/>
    </row>
    <row r="58" customFormat="false" ht="15" hidden="false" customHeight="true" outlineLevel="0" collapsed="false">
      <c r="A58" s="76" t="n">
        <f aca="false">58-3</f>
        <v>55</v>
      </c>
      <c r="B58" s="77"/>
      <c r="C58" s="77"/>
      <c r="D58" s="80"/>
      <c r="E58" s="80"/>
      <c r="F58" s="81"/>
      <c r="G58" s="81"/>
      <c r="H58" s="81"/>
      <c r="I58" s="80"/>
      <c r="J58" s="80"/>
      <c r="K58" s="80"/>
    </row>
    <row r="59" customFormat="false" ht="15" hidden="false" customHeight="true" outlineLevel="0" collapsed="false">
      <c r="A59" s="83" t="n">
        <f aca="false">59-3</f>
        <v>56</v>
      </c>
      <c r="B59" s="84"/>
      <c r="C59" s="84"/>
      <c r="D59" s="87"/>
      <c r="E59" s="87"/>
      <c r="F59" s="88"/>
      <c r="G59" s="88"/>
      <c r="H59" s="88"/>
      <c r="I59" s="87"/>
      <c r="J59" s="87"/>
      <c r="K59" s="87"/>
    </row>
    <row r="60" customFormat="false" ht="15" hidden="false" customHeight="true" outlineLevel="0" collapsed="false">
      <c r="A60" s="76" t="n">
        <f aca="false">60-3</f>
        <v>57</v>
      </c>
      <c r="B60" s="77"/>
      <c r="C60" s="77"/>
      <c r="D60" s="80"/>
      <c r="E60" s="80"/>
      <c r="F60" s="81"/>
      <c r="G60" s="81"/>
      <c r="H60" s="81"/>
      <c r="I60" s="80"/>
      <c r="J60" s="80"/>
      <c r="K60" s="80"/>
    </row>
    <row r="61" customFormat="false" ht="15" hidden="false" customHeight="true" outlineLevel="0" collapsed="false">
      <c r="A61" s="83" t="n">
        <f aca="false">61-3</f>
        <v>58</v>
      </c>
      <c r="B61" s="84"/>
      <c r="C61" s="84"/>
      <c r="D61" s="87"/>
      <c r="E61" s="87"/>
      <c r="F61" s="88"/>
      <c r="G61" s="88"/>
      <c r="H61" s="88"/>
      <c r="I61" s="87"/>
      <c r="J61" s="87"/>
      <c r="K61" s="87"/>
    </row>
    <row r="62" customFormat="false" ht="15" hidden="false" customHeight="true" outlineLevel="0" collapsed="false">
      <c r="A62" s="76" t="n">
        <f aca="false">62-3</f>
        <v>59</v>
      </c>
      <c r="B62" s="77"/>
      <c r="C62" s="77"/>
      <c r="D62" s="80"/>
      <c r="E62" s="80"/>
      <c r="F62" s="81"/>
      <c r="G62" s="81"/>
      <c r="H62" s="81"/>
      <c r="I62" s="80"/>
      <c r="J62" s="80"/>
      <c r="K62" s="80"/>
    </row>
    <row r="63" customFormat="false" ht="15" hidden="false" customHeight="true" outlineLevel="0" collapsed="false">
      <c r="A63" s="83" t="n">
        <f aca="false">63-3</f>
        <v>60</v>
      </c>
      <c r="B63" s="84"/>
      <c r="C63" s="84"/>
      <c r="D63" s="87"/>
      <c r="E63" s="87"/>
      <c r="F63" s="88"/>
      <c r="G63" s="88"/>
      <c r="H63" s="88"/>
      <c r="I63" s="87"/>
      <c r="J63" s="87"/>
      <c r="K63" s="87"/>
    </row>
    <row r="64" customFormat="false" ht="15" hidden="false" customHeight="true" outlineLevel="0" collapsed="false">
      <c r="A64" s="76" t="n">
        <f aca="false">64-3</f>
        <v>61</v>
      </c>
      <c r="B64" s="77"/>
      <c r="C64" s="77"/>
      <c r="D64" s="80"/>
      <c r="E64" s="80"/>
      <c r="F64" s="81"/>
      <c r="G64" s="81"/>
      <c r="H64" s="81"/>
      <c r="I64" s="80"/>
      <c r="J64" s="80"/>
      <c r="K64" s="80"/>
    </row>
    <row r="65" customFormat="false" ht="15" hidden="false" customHeight="true" outlineLevel="0" collapsed="false">
      <c r="A65" s="83" t="n">
        <f aca="false">65-3</f>
        <v>62</v>
      </c>
      <c r="B65" s="84"/>
      <c r="C65" s="84"/>
      <c r="D65" s="87"/>
      <c r="E65" s="87"/>
      <c r="F65" s="88"/>
      <c r="G65" s="88"/>
      <c r="H65" s="88"/>
      <c r="I65" s="87"/>
      <c r="J65" s="87"/>
      <c r="K65" s="87"/>
    </row>
    <row r="66" customFormat="false" ht="15" hidden="false" customHeight="true" outlineLevel="0" collapsed="false">
      <c r="A66" s="76" t="n">
        <f aca="false">66-3</f>
        <v>63</v>
      </c>
      <c r="B66" s="77"/>
      <c r="C66" s="77"/>
      <c r="D66" s="80"/>
      <c r="E66" s="80"/>
      <c r="F66" s="81"/>
      <c r="G66" s="81"/>
      <c r="H66" s="81"/>
      <c r="I66" s="80"/>
      <c r="J66" s="80"/>
      <c r="K66" s="80"/>
    </row>
    <row r="67" customFormat="false" ht="15" hidden="false" customHeight="true" outlineLevel="0" collapsed="false">
      <c r="A67" s="83" t="n">
        <f aca="false">67-3</f>
        <v>64</v>
      </c>
      <c r="B67" s="84"/>
      <c r="C67" s="84"/>
      <c r="D67" s="87"/>
      <c r="E67" s="87"/>
      <c r="F67" s="88"/>
      <c r="G67" s="88"/>
      <c r="H67" s="88"/>
      <c r="I67" s="87"/>
      <c r="J67" s="87"/>
      <c r="K67" s="87"/>
    </row>
    <row r="68" customFormat="false" ht="15" hidden="false" customHeight="true" outlineLevel="0" collapsed="false">
      <c r="A68" s="76" t="n">
        <f aca="false">68-3</f>
        <v>65</v>
      </c>
      <c r="B68" s="77"/>
      <c r="C68" s="77"/>
      <c r="D68" s="80"/>
      <c r="E68" s="80"/>
      <c r="F68" s="81"/>
      <c r="G68" s="81"/>
      <c r="H68" s="81"/>
      <c r="I68" s="80"/>
      <c r="J68" s="80"/>
      <c r="K68" s="80"/>
    </row>
    <row r="69" customFormat="false" ht="15" hidden="false" customHeight="true" outlineLevel="0" collapsed="false">
      <c r="A69" s="83" t="n">
        <f aca="false">69-3</f>
        <v>66</v>
      </c>
      <c r="B69" s="84"/>
      <c r="C69" s="84"/>
      <c r="D69" s="87"/>
      <c r="E69" s="87"/>
      <c r="F69" s="88"/>
      <c r="G69" s="88"/>
      <c r="H69" s="88"/>
      <c r="I69" s="87"/>
      <c r="J69" s="87"/>
      <c r="K69" s="87"/>
    </row>
    <row r="70" customFormat="false" ht="15" hidden="false" customHeight="true" outlineLevel="0" collapsed="false">
      <c r="A70" s="76" t="n">
        <f aca="false">70-3</f>
        <v>67</v>
      </c>
      <c r="B70" s="77"/>
      <c r="C70" s="77"/>
      <c r="D70" s="80"/>
      <c r="E70" s="80"/>
      <c r="F70" s="81"/>
      <c r="G70" s="81"/>
      <c r="H70" s="81"/>
      <c r="I70" s="80"/>
      <c r="J70" s="80"/>
      <c r="K70" s="80"/>
    </row>
    <row r="71" customFormat="false" ht="15" hidden="false" customHeight="true" outlineLevel="0" collapsed="false">
      <c r="A71" s="83" t="n">
        <f aca="false">71-3</f>
        <v>68</v>
      </c>
      <c r="B71" s="84"/>
      <c r="C71" s="84"/>
      <c r="D71" s="87"/>
      <c r="E71" s="87"/>
      <c r="F71" s="88"/>
      <c r="G71" s="88"/>
      <c r="H71" s="88"/>
      <c r="I71" s="87"/>
      <c r="J71" s="87"/>
      <c r="K71" s="87"/>
    </row>
    <row r="72" customFormat="false" ht="15" hidden="false" customHeight="true" outlineLevel="0" collapsed="false">
      <c r="A72" s="76" t="n">
        <f aca="false">72-3</f>
        <v>69</v>
      </c>
      <c r="B72" s="77"/>
      <c r="C72" s="77"/>
      <c r="D72" s="80"/>
      <c r="E72" s="80"/>
      <c r="F72" s="81"/>
      <c r="G72" s="81"/>
      <c r="H72" s="81"/>
      <c r="I72" s="80"/>
      <c r="J72" s="80"/>
      <c r="K72" s="80"/>
    </row>
    <row r="73" customFormat="false" ht="15" hidden="false" customHeight="true" outlineLevel="0" collapsed="false">
      <c r="A73" s="83" t="n">
        <f aca="false">73-3</f>
        <v>70</v>
      </c>
      <c r="B73" s="84"/>
      <c r="C73" s="84"/>
      <c r="D73" s="87"/>
      <c r="E73" s="87"/>
      <c r="F73" s="88"/>
      <c r="G73" s="88"/>
      <c r="H73" s="88"/>
      <c r="I73" s="87"/>
      <c r="J73" s="87"/>
      <c r="K73" s="87"/>
    </row>
    <row r="74" customFormat="false" ht="15" hidden="false" customHeight="true" outlineLevel="0" collapsed="false">
      <c r="A74" s="76" t="n">
        <f aca="false">74-3</f>
        <v>71</v>
      </c>
      <c r="B74" s="77"/>
      <c r="C74" s="77"/>
      <c r="D74" s="80"/>
      <c r="E74" s="80"/>
      <c r="F74" s="81"/>
      <c r="G74" s="81"/>
      <c r="H74" s="81"/>
      <c r="I74" s="80"/>
      <c r="J74" s="80"/>
      <c r="K74" s="80"/>
    </row>
    <row r="75" customFormat="false" ht="15" hidden="false" customHeight="true" outlineLevel="0" collapsed="false">
      <c r="A75" s="83" t="n">
        <f aca="false">75-3</f>
        <v>72</v>
      </c>
      <c r="B75" s="84"/>
      <c r="C75" s="84"/>
      <c r="D75" s="87"/>
      <c r="E75" s="87"/>
      <c r="F75" s="88"/>
      <c r="G75" s="88"/>
      <c r="H75" s="88"/>
      <c r="I75" s="87"/>
      <c r="J75" s="87"/>
      <c r="K75" s="87"/>
    </row>
    <row r="76" customFormat="false" ht="15" hidden="false" customHeight="true" outlineLevel="0" collapsed="false">
      <c r="A76" s="76" t="n">
        <f aca="false">76-3</f>
        <v>73</v>
      </c>
      <c r="B76" s="77"/>
      <c r="C76" s="77"/>
      <c r="D76" s="80"/>
      <c r="E76" s="80"/>
      <c r="F76" s="81"/>
      <c r="G76" s="81"/>
      <c r="H76" s="81"/>
      <c r="I76" s="80"/>
      <c r="J76" s="80"/>
      <c r="K76" s="80"/>
    </row>
    <row r="77" customFormat="false" ht="15" hidden="false" customHeight="true" outlineLevel="0" collapsed="false">
      <c r="A77" s="83" t="n">
        <f aca="false">77-3</f>
        <v>74</v>
      </c>
      <c r="B77" s="84"/>
      <c r="C77" s="84"/>
      <c r="D77" s="87"/>
      <c r="E77" s="87"/>
      <c r="F77" s="88"/>
      <c r="G77" s="88"/>
      <c r="H77" s="88"/>
      <c r="I77" s="87"/>
      <c r="J77" s="87"/>
      <c r="K77" s="87"/>
    </row>
    <row r="78" customFormat="false" ht="15" hidden="false" customHeight="true" outlineLevel="0" collapsed="false">
      <c r="A78" s="76" t="n">
        <f aca="false">78-3</f>
        <v>75</v>
      </c>
      <c r="B78" s="77"/>
      <c r="C78" s="77"/>
      <c r="D78" s="80"/>
      <c r="E78" s="80"/>
      <c r="F78" s="81"/>
      <c r="G78" s="81"/>
      <c r="H78" s="81"/>
      <c r="I78" s="80"/>
      <c r="J78" s="80"/>
      <c r="K78" s="80"/>
    </row>
    <row r="79" customFormat="false" ht="15" hidden="false" customHeight="true" outlineLevel="0" collapsed="false">
      <c r="A79" s="83" t="n">
        <f aca="false">79-3</f>
        <v>76</v>
      </c>
      <c r="B79" s="84"/>
      <c r="C79" s="84"/>
      <c r="D79" s="87"/>
      <c r="E79" s="87"/>
      <c r="F79" s="88"/>
      <c r="G79" s="88"/>
      <c r="H79" s="88"/>
      <c r="I79" s="87"/>
      <c r="J79" s="87"/>
      <c r="K79" s="87"/>
    </row>
    <row r="80" customFormat="false" ht="15" hidden="false" customHeight="true" outlineLevel="0" collapsed="false">
      <c r="A80" s="76" t="n">
        <f aca="false">80-3</f>
        <v>77</v>
      </c>
      <c r="B80" s="77"/>
      <c r="C80" s="77"/>
      <c r="D80" s="80"/>
      <c r="E80" s="80"/>
      <c r="F80" s="81"/>
      <c r="G80" s="81"/>
      <c r="H80" s="81"/>
      <c r="I80" s="80"/>
      <c r="J80" s="80"/>
      <c r="K80" s="80"/>
    </row>
    <row r="81" customFormat="false" ht="15" hidden="false" customHeight="true" outlineLevel="0" collapsed="false">
      <c r="A81" s="83" t="n">
        <f aca="false">81-3</f>
        <v>78</v>
      </c>
      <c r="B81" s="84"/>
      <c r="C81" s="84"/>
      <c r="D81" s="87"/>
      <c r="E81" s="87"/>
      <c r="F81" s="88"/>
      <c r="G81" s="88"/>
      <c r="H81" s="88"/>
      <c r="I81" s="87"/>
      <c r="J81" s="87"/>
      <c r="K81" s="87"/>
    </row>
    <row r="82" customFormat="false" ht="15" hidden="false" customHeight="true" outlineLevel="0" collapsed="false">
      <c r="A82" s="76" t="n">
        <f aca="false">82-3</f>
        <v>79</v>
      </c>
      <c r="B82" s="77"/>
      <c r="C82" s="77"/>
      <c r="D82" s="80"/>
      <c r="E82" s="80"/>
      <c r="F82" s="81"/>
      <c r="G82" s="81"/>
      <c r="H82" s="81"/>
      <c r="I82" s="80"/>
      <c r="J82" s="80"/>
      <c r="K82" s="80"/>
    </row>
    <row r="83" customFormat="false" ht="15" hidden="false" customHeight="true" outlineLevel="0" collapsed="false">
      <c r="A83" s="83" t="n">
        <f aca="false">83-3</f>
        <v>80</v>
      </c>
      <c r="B83" s="84"/>
      <c r="C83" s="84"/>
      <c r="D83" s="87"/>
      <c r="E83" s="87"/>
      <c r="F83" s="88"/>
      <c r="G83" s="88"/>
      <c r="H83" s="88"/>
      <c r="I83" s="87"/>
      <c r="J83" s="87"/>
      <c r="K83" s="87"/>
    </row>
    <row r="84" customFormat="false" ht="15" hidden="false" customHeight="true" outlineLevel="0" collapsed="false">
      <c r="A84" s="76" t="n">
        <f aca="false">84-3</f>
        <v>81</v>
      </c>
      <c r="B84" s="77"/>
      <c r="C84" s="77"/>
      <c r="D84" s="80"/>
      <c r="E84" s="80"/>
      <c r="F84" s="81"/>
      <c r="G84" s="81"/>
      <c r="H84" s="81"/>
      <c r="I84" s="80"/>
      <c r="J84" s="80"/>
      <c r="K84" s="80"/>
    </row>
    <row r="85" customFormat="false" ht="15" hidden="false" customHeight="true" outlineLevel="0" collapsed="false">
      <c r="A85" s="83" t="n">
        <f aca="false">85-3</f>
        <v>82</v>
      </c>
      <c r="B85" s="84"/>
      <c r="C85" s="84"/>
      <c r="D85" s="87"/>
      <c r="E85" s="87"/>
      <c r="F85" s="88"/>
      <c r="G85" s="88"/>
      <c r="H85" s="88"/>
      <c r="I85" s="87"/>
      <c r="J85" s="87"/>
      <c r="K85" s="87"/>
    </row>
    <row r="86" customFormat="false" ht="15" hidden="false" customHeight="true" outlineLevel="0" collapsed="false">
      <c r="A86" s="76" t="n">
        <f aca="false">86-3</f>
        <v>83</v>
      </c>
      <c r="B86" s="77"/>
      <c r="C86" s="77"/>
      <c r="D86" s="80"/>
      <c r="E86" s="80"/>
      <c r="F86" s="81"/>
      <c r="G86" s="81"/>
      <c r="H86" s="81"/>
      <c r="I86" s="80"/>
      <c r="J86" s="80"/>
      <c r="K86" s="80"/>
    </row>
    <row r="87" customFormat="false" ht="15" hidden="false" customHeight="true" outlineLevel="0" collapsed="false">
      <c r="A87" s="83" t="n">
        <f aca="false">87-3</f>
        <v>84</v>
      </c>
      <c r="B87" s="84"/>
      <c r="C87" s="84"/>
      <c r="D87" s="87"/>
      <c r="E87" s="87"/>
      <c r="F87" s="88"/>
      <c r="G87" s="88"/>
      <c r="H87" s="88"/>
      <c r="I87" s="87"/>
      <c r="J87" s="87"/>
      <c r="K87" s="87"/>
    </row>
    <row r="88" customFormat="false" ht="15" hidden="false" customHeight="true" outlineLevel="0" collapsed="false">
      <c r="A88" s="76" t="n">
        <f aca="false">88-3</f>
        <v>85</v>
      </c>
      <c r="B88" s="77"/>
      <c r="C88" s="77"/>
      <c r="D88" s="80"/>
      <c r="E88" s="80"/>
      <c r="F88" s="81"/>
      <c r="G88" s="81"/>
      <c r="H88" s="81"/>
      <c r="I88" s="80"/>
      <c r="J88" s="80"/>
      <c r="K88" s="80"/>
    </row>
    <row r="89" customFormat="false" ht="15" hidden="false" customHeight="true" outlineLevel="0" collapsed="false">
      <c r="A89" s="83" t="n">
        <f aca="false">89-3</f>
        <v>86</v>
      </c>
      <c r="B89" s="84"/>
      <c r="C89" s="84"/>
      <c r="D89" s="87"/>
      <c r="E89" s="87"/>
      <c r="F89" s="88"/>
      <c r="G89" s="88"/>
      <c r="H89" s="88"/>
      <c r="I89" s="87"/>
      <c r="J89" s="87"/>
      <c r="K89" s="87"/>
    </row>
    <row r="90" customFormat="false" ht="15" hidden="false" customHeight="true" outlineLevel="0" collapsed="false">
      <c r="A90" s="76" t="n">
        <f aca="false">90-3</f>
        <v>87</v>
      </c>
      <c r="B90" s="77"/>
      <c r="C90" s="77"/>
      <c r="D90" s="80"/>
      <c r="E90" s="80"/>
      <c r="F90" s="81"/>
      <c r="G90" s="81"/>
      <c r="H90" s="81"/>
      <c r="I90" s="80"/>
      <c r="J90" s="80"/>
      <c r="K90" s="80"/>
    </row>
    <row r="91" customFormat="false" ht="15" hidden="false" customHeight="true" outlineLevel="0" collapsed="false">
      <c r="A91" s="83" t="n">
        <f aca="false">91-3</f>
        <v>88</v>
      </c>
      <c r="B91" s="84"/>
      <c r="C91" s="84"/>
      <c r="D91" s="87"/>
      <c r="E91" s="87"/>
      <c r="F91" s="88"/>
      <c r="G91" s="88"/>
      <c r="H91" s="88"/>
      <c r="I91" s="87"/>
      <c r="J91" s="87"/>
      <c r="K91" s="87"/>
    </row>
    <row r="92" customFormat="false" ht="15" hidden="false" customHeight="true" outlineLevel="0" collapsed="false">
      <c r="A92" s="76" t="n">
        <f aca="false">92-3</f>
        <v>89</v>
      </c>
      <c r="B92" s="77"/>
      <c r="C92" s="77"/>
      <c r="D92" s="80"/>
      <c r="E92" s="80"/>
      <c r="F92" s="81"/>
      <c r="G92" s="81"/>
      <c r="H92" s="81"/>
      <c r="I92" s="80"/>
      <c r="J92" s="80"/>
      <c r="K92" s="80"/>
    </row>
    <row r="93" customFormat="false" ht="15" hidden="false" customHeight="true" outlineLevel="0" collapsed="false">
      <c r="A93" s="83" t="n">
        <f aca="false">93-3</f>
        <v>90</v>
      </c>
      <c r="B93" s="84"/>
      <c r="C93" s="84"/>
      <c r="D93" s="87"/>
      <c r="E93" s="87"/>
      <c r="F93" s="88"/>
      <c r="G93" s="88"/>
      <c r="H93" s="88"/>
      <c r="I93" s="87"/>
      <c r="J93" s="87"/>
      <c r="K93" s="87"/>
    </row>
    <row r="94" customFormat="false" ht="15" hidden="false" customHeight="true" outlineLevel="0" collapsed="false">
      <c r="A94" s="76" t="n">
        <f aca="false">94-3</f>
        <v>91</v>
      </c>
      <c r="B94" s="77"/>
      <c r="C94" s="77"/>
      <c r="D94" s="80"/>
      <c r="E94" s="80"/>
      <c r="F94" s="81"/>
      <c r="G94" s="81"/>
      <c r="H94" s="81"/>
      <c r="I94" s="80"/>
      <c r="J94" s="80"/>
      <c r="K94" s="80"/>
    </row>
    <row r="95" customFormat="false" ht="15" hidden="false" customHeight="true" outlineLevel="0" collapsed="false">
      <c r="A95" s="83" t="n">
        <f aca="false">95-3</f>
        <v>92</v>
      </c>
      <c r="B95" s="84"/>
      <c r="C95" s="84"/>
      <c r="D95" s="87"/>
      <c r="E95" s="87"/>
      <c r="F95" s="88"/>
      <c r="G95" s="88"/>
      <c r="H95" s="88"/>
      <c r="I95" s="87"/>
      <c r="J95" s="87"/>
      <c r="K95" s="87"/>
    </row>
    <row r="96" customFormat="false" ht="15" hidden="false" customHeight="true" outlineLevel="0" collapsed="false">
      <c r="A96" s="76" t="n">
        <f aca="false">96-3</f>
        <v>93</v>
      </c>
      <c r="B96" s="77"/>
      <c r="C96" s="77"/>
      <c r="D96" s="80"/>
      <c r="E96" s="80"/>
      <c r="F96" s="81"/>
      <c r="G96" s="81"/>
      <c r="H96" s="81"/>
      <c r="I96" s="80"/>
      <c r="J96" s="80"/>
      <c r="K96" s="80"/>
    </row>
    <row r="97" customFormat="false" ht="15" hidden="false" customHeight="true" outlineLevel="0" collapsed="false">
      <c r="A97" s="83" t="n">
        <f aca="false">97-3</f>
        <v>94</v>
      </c>
      <c r="B97" s="84"/>
      <c r="C97" s="84"/>
      <c r="D97" s="87"/>
      <c r="E97" s="87"/>
      <c r="F97" s="88"/>
      <c r="G97" s="88"/>
      <c r="H97" s="88"/>
      <c r="I97" s="87"/>
      <c r="J97" s="87"/>
      <c r="K97" s="87"/>
    </row>
    <row r="98" customFormat="false" ht="15" hidden="false" customHeight="true" outlineLevel="0" collapsed="false">
      <c r="A98" s="76" t="n">
        <f aca="false">98-3</f>
        <v>95</v>
      </c>
      <c r="B98" s="77"/>
      <c r="C98" s="77"/>
      <c r="D98" s="80"/>
      <c r="E98" s="80"/>
      <c r="F98" s="81"/>
      <c r="G98" s="81"/>
      <c r="H98" s="81"/>
      <c r="I98" s="80"/>
      <c r="J98" s="80"/>
      <c r="K98" s="80"/>
    </row>
    <row r="99" customFormat="false" ht="15" hidden="false" customHeight="true" outlineLevel="0" collapsed="false">
      <c r="A99" s="83" t="n">
        <f aca="false">99-3</f>
        <v>96</v>
      </c>
      <c r="B99" s="84"/>
      <c r="C99" s="84"/>
      <c r="D99" s="87"/>
      <c r="E99" s="87"/>
      <c r="F99" s="88"/>
      <c r="G99" s="88"/>
      <c r="H99" s="88"/>
      <c r="I99" s="87"/>
      <c r="J99" s="87"/>
      <c r="K99" s="87"/>
    </row>
    <row r="100" customFormat="false" ht="15" hidden="false" customHeight="true" outlineLevel="0" collapsed="false">
      <c r="A100" s="76" t="n">
        <f aca="false">100-3</f>
        <v>97</v>
      </c>
      <c r="B100" s="77"/>
      <c r="C100" s="77"/>
      <c r="D100" s="80"/>
      <c r="E100" s="80"/>
      <c r="F100" s="81"/>
      <c r="G100" s="81"/>
      <c r="H100" s="81"/>
      <c r="I100" s="80"/>
      <c r="J100" s="80"/>
      <c r="K100" s="80"/>
    </row>
    <row r="101" customFormat="false" ht="15" hidden="false" customHeight="true" outlineLevel="0" collapsed="false">
      <c r="A101" s="83" t="n">
        <f aca="false">101-3</f>
        <v>98</v>
      </c>
      <c r="B101" s="84"/>
      <c r="C101" s="84"/>
      <c r="D101" s="87"/>
      <c r="E101" s="87"/>
      <c r="F101" s="88"/>
      <c r="G101" s="88"/>
      <c r="H101" s="88"/>
      <c r="I101" s="87"/>
      <c r="J101" s="87"/>
      <c r="K101" s="87"/>
    </row>
    <row r="102" customFormat="false" ht="15" hidden="false" customHeight="true" outlineLevel="0" collapsed="false">
      <c r="A102" s="76" t="n">
        <f aca="false">102-3</f>
        <v>99</v>
      </c>
      <c r="B102" s="77"/>
      <c r="C102" s="77"/>
      <c r="D102" s="80"/>
      <c r="E102" s="80"/>
      <c r="F102" s="81"/>
      <c r="G102" s="81"/>
      <c r="H102" s="81"/>
      <c r="I102" s="80"/>
      <c r="J102" s="80"/>
      <c r="K102" s="80"/>
    </row>
    <row r="103" customFormat="false" ht="15" hidden="false" customHeight="true" outlineLevel="0" collapsed="false">
      <c r="A103" s="83" t="n">
        <f aca="false">103-3</f>
        <v>100</v>
      </c>
      <c r="B103" s="84"/>
      <c r="C103" s="84"/>
      <c r="D103" s="87"/>
      <c r="E103" s="87"/>
      <c r="F103" s="88"/>
      <c r="G103" s="88"/>
      <c r="H103" s="88"/>
      <c r="I103" s="87"/>
      <c r="J103" s="87"/>
      <c r="K103" s="87"/>
    </row>
    <row r="104" customFormat="false" ht="25.5" hidden="false" customHeight="true" outlineLevel="0" collapsed="false">
      <c r="A104" s="117" t="s">
        <v>129</v>
      </c>
      <c r="B104" s="117"/>
      <c r="C104" s="117"/>
      <c r="D104" s="117"/>
      <c r="E104" s="117"/>
      <c r="F104" s="118" t="n">
        <f aca="false">SUM(F4:F103)</f>
        <v>0</v>
      </c>
      <c r="G104" s="118" t="n">
        <f aca="false">SUM(G4:G103)</f>
        <v>0</v>
      </c>
      <c r="H104" s="118" t="n">
        <f aca="false">SUM(H4:H103)</f>
        <v>0</v>
      </c>
      <c r="I104" s="117"/>
      <c r="J104" s="119" t="n">
        <f aca="false">COUNTIF(J4:J103,"Yes")</f>
        <v>0</v>
      </c>
      <c r="K104" s="117"/>
    </row>
  </sheetData>
  <sheetProtection sheet="true" password="ce4b"/>
  <mergeCells count="3">
    <mergeCell ref="A1:K1"/>
    <mergeCell ref="A2:K2"/>
    <mergeCell ref="A104:E104"/>
  </mergeCells>
  <dataValidations count="1">
    <dataValidation allowBlank="true" errorStyle="stop" operator="between" showDropDown="false" showErrorMessage="false" showInputMessage="false" sqref="J4:J103" type="list">
      <formula1>"Yes,No"</formula1>
      <formula2>0</formula2>
    </dataValidation>
  </dataValidations>
  <printOptions headings="false" gridLines="false" gridLinesSet="true" horizontalCentered="false" verticalCentered="false"/>
  <pageMargins left="0.75" right="0.75" top="1" bottom="1" header="0.511811023622047" footer="0.511811023622047"/>
  <pageSetup paperSize="1" scale="100" fitToWidth="1" fitToHeight="1" pageOrder="downThenOver" orientation="landscape" blackAndWhite="false" draft="false" cellComments="none" horizontalDpi="300" verticalDpi="300" copies="1"/>
  <headerFooter differentFirst="false" differentOddEven="false">
    <oddHeader/>
    <oddFooter/>
  </headerFooter>
</worksheet>
</file>

<file path=docProps/app.xml><?xml version="1.0" encoding="utf-8"?>
<Properties xmlns="http://schemas.openxmlformats.org/officeDocument/2006/extended-properties" xmlns:vt="http://schemas.openxmlformats.org/officeDocument/2006/docPropsVTypes">
  <Template/>
  <TotalTime>0</TotalTime>
  <Application>LibreOffice/24.2.7.2$Linux_X86_64 LibreOffice_project/420$Build-2</Application>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2026-03-01T18:11:30Z</dcterms:created>
  <dc:creator>openpyxl</dc:creator>
  <dc:description/>
  <dc:language>en-US</dc:language>
  <cp:lastModifiedBy/>
  <dcterms:modified xsi:type="dcterms:W3CDTF">2026-03-12T17:41:22Z</dcterms:modified>
  <cp:revision>0</cp:revision>
  <dc:subject/>
  <dc:title/>
</cp:coreProperties>
</file>

<file path=docProps/custom.xml><?xml version="1.0" encoding="utf-8"?>
<Properties xmlns="http://schemas.openxmlformats.org/officeDocument/2006/custom-properties" xmlns:vt="http://schemas.openxmlformats.org/officeDocument/2006/docPropsVTypes"/>
</file>